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7395" activeTab="3"/>
  </bookViews>
  <sheets>
    <sheet name="Staffing" sheetId="1" r:id="rId1"/>
    <sheet name="Other costs" sheetId="2" r:id="rId2"/>
    <sheet name="Occupancy" sheetId="3" r:id="rId3"/>
    <sheet name="Income" sheetId="4" r:id="rId4"/>
    <sheet name="Summary" sheetId="5" r:id="rId5"/>
  </sheets>
  <definedNames>
    <definedName name="_xlnm.Print_Area" localSheetId="3">Income!$A$1:$O$27</definedName>
    <definedName name="_xlnm.Print_Area" localSheetId="2">Occupancy!$B$1:$R$22</definedName>
    <definedName name="_xlnm.Print_Area" localSheetId="1">'Other costs'!$A$1:$F$29</definedName>
    <definedName name="_xlnm.Print_Titles" localSheetId="2">Occupancy!$B:$B</definedName>
    <definedName name="_xlnm.Print_Titles" localSheetId="0">Staffing!$B:$D,Staffing!$1:$5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3" l="1"/>
  <c r="B14" i="3"/>
  <c r="B11" i="3"/>
  <c r="B16" i="3"/>
  <c r="A3" i="5"/>
  <c r="D1" i="5"/>
  <c r="E5" i="3" l="1"/>
  <c r="D5" i="3"/>
  <c r="N12" i="3"/>
  <c r="N15" i="3"/>
  <c r="N18" i="3"/>
  <c r="N19" i="3"/>
  <c r="N22" i="3" s="1"/>
  <c r="N20" i="3"/>
  <c r="N21" i="3"/>
  <c r="H12" i="3"/>
  <c r="H15" i="3"/>
  <c r="H18" i="3"/>
  <c r="H19" i="3"/>
  <c r="H22" i="3" s="1"/>
  <c r="H20" i="3"/>
  <c r="H21" i="3"/>
  <c r="D8" i="2"/>
  <c r="D21" i="2"/>
  <c r="D22" i="2"/>
  <c r="S29" i="1"/>
  <c r="N29" i="1"/>
  <c r="M29" i="1"/>
  <c r="O29" i="1" s="1"/>
  <c r="S28" i="1"/>
  <c r="N28" i="1"/>
  <c r="M28" i="1"/>
  <c r="S27" i="1"/>
  <c r="N27" i="1"/>
  <c r="M27" i="1"/>
  <c r="O27" i="1" s="1"/>
  <c r="S26" i="1"/>
  <c r="N26" i="1"/>
  <c r="M26" i="1"/>
  <c r="P26" i="1" s="1"/>
  <c r="S25" i="1"/>
  <c r="N25" i="1"/>
  <c r="M25" i="1"/>
  <c r="O25" i="1" s="1"/>
  <c r="S24" i="1"/>
  <c r="N24" i="1"/>
  <c r="M24" i="1"/>
  <c r="P24" i="1" s="1"/>
  <c r="O24" i="1" l="1"/>
  <c r="Q24" i="1" s="1"/>
  <c r="T24" i="1" s="1"/>
  <c r="P25" i="1"/>
  <c r="P27" i="1"/>
  <c r="O28" i="1"/>
  <c r="Q25" i="1"/>
  <c r="T25" i="1" s="1"/>
  <c r="Q27" i="1"/>
  <c r="T27" i="1" s="1"/>
  <c r="P28" i="1"/>
  <c r="Q28" i="1" s="1"/>
  <c r="T28" i="1" s="1"/>
  <c r="P29" i="1"/>
  <c r="Q29" i="1" s="1"/>
  <c r="T29" i="1" s="1"/>
  <c r="O26" i="1"/>
  <c r="Q26" i="1" s="1"/>
  <c r="T26" i="1" s="1"/>
  <c r="D5" i="2"/>
  <c r="D7" i="2"/>
  <c r="D9" i="2"/>
  <c r="D10" i="2"/>
  <c r="D11" i="2"/>
  <c r="D12" i="2"/>
  <c r="D13" i="2"/>
  <c r="D16" i="2"/>
  <c r="D17" i="2"/>
  <c r="D18" i="2"/>
  <c r="D20" i="2"/>
  <c r="D23" i="2"/>
  <c r="D24" i="2"/>
  <c r="D26" i="2"/>
  <c r="D27" i="2"/>
  <c r="D4" i="2"/>
  <c r="M19" i="3" l="1"/>
  <c r="O19" i="3"/>
  <c r="P19" i="3"/>
  <c r="M20" i="3"/>
  <c r="O20" i="3"/>
  <c r="P20" i="3"/>
  <c r="M21" i="3"/>
  <c r="O21" i="3"/>
  <c r="P21" i="3"/>
  <c r="L21" i="3"/>
  <c r="L20" i="3"/>
  <c r="L19" i="3"/>
  <c r="P22" i="3"/>
  <c r="J19" i="3"/>
  <c r="J20" i="3"/>
  <c r="J21" i="3"/>
  <c r="I19" i="3"/>
  <c r="I20" i="3"/>
  <c r="I21" i="3"/>
  <c r="G19" i="3"/>
  <c r="G20" i="3"/>
  <c r="G21" i="3"/>
  <c r="F21" i="3"/>
  <c r="F20" i="3"/>
  <c r="F19" i="3"/>
  <c r="F22" i="3" s="1"/>
  <c r="I22" i="3" l="1"/>
  <c r="G22" i="3"/>
  <c r="J22" i="3"/>
  <c r="O22" i="3"/>
  <c r="M22" i="3"/>
  <c r="L22" i="3"/>
  <c r="D18" i="5"/>
  <c r="C18" i="5"/>
  <c r="D17" i="5"/>
  <c r="E22" i="3" l="1"/>
  <c r="S31" i="1"/>
  <c r="S37" i="1"/>
  <c r="S36" i="1"/>
  <c r="S35" i="1"/>
  <c r="S34" i="1"/>
  <c r="S33" i="1"/>
  <c r="S32" i="1"/>
  <c r="S22" i="1"/>
  <c r="S21" i="1"/>
  <c r="S20" i="1"/>
  <c r="S19" i="1"/>
  <c r="S18" i="1"/>
  <c r="S17" i="1"/>
  <c r="S15" i="1"/>
  <c r="S14" i="1"/>
  <c r="S13" i="1"/>
  <c r="S12" i="1"/>
  <c r="S11" i="1"/>
  <c r="S6" i="1"/>
  <c r="K18" i="4"/>
  <c r="J18" i="4"/>
  <c r="I18" i="4"/>
  <c r="K17" i="4"/>
  <c r="J17" i="4"/>
  <c r="I17" i="4"/>
  <c r="K16" i="4"/>
  <c r="J16" i="4"/>
  <c r="I16" i="4"/>
  <c r="K15" i="4"/>
  <c r="J15" i="4"/>
  <c r="I15" i="4"/>
  <c r="K12" i="4"/>
  <c r="J12" i="4"/>
  <c r="I12" i="4"/>
  <c r="K10" i="4"/>
  <c r="J10" i="4"/>
  <c r="I10" i="4"/>
  <c r="K9" i="4"/>
  <c r="J9" i="4"/>
  <c r="I9" i="4"/>
  <c r="K8" i="4"/>
  <c r="J8" i="4"/>
  <c r="I8" i="4"/>
  <c r="J5" i="4"/>
  <c r="K5" i="4"/>
  <c r="I5" i="4"/>
  <c r="L12" i="4" l="1"/>
  <c r="M12" i="4" l="1"/>
  <c r="C15" i="5" s="1"/>
  <c r="E15" i="5"/>
  <c r="K20" i="4"/>
  <c r="J20" i="4"/>
  <c r="I20" i="4"/>
  <c r="P18" i="3"/>
  <c r="O18" i="3"/>
  <c r="M18" i="3"/>
  <c r="L18" i="3"/>
  <c r="P15" i="3"/>
  <c r="O15" i="3"/>
  <c r="M15" i="3"/>
  <c r="L15" i="3"/>
  <c r="P12" i="3"/>
  <c r="O12" i="3"/>
  <c r="M12" i="3"/>
  <c r="L12" i="3"/>
  <c r="E8" i="3"/>
  <c r="J18" i="3"/>
  <c r="I18" i="3"/>
  <c r="G18" i="3"/>
  <c r="F18" i="3"/>
  <c r="J15" i="3"/>
  <c r="I15" i="3"/>
  <c r="G15" i="3"/>
  <c r="F15" i="3"/>
  <c r="Q8" i="3"/>
  <c r="Q13" i="3" s="1"/>
  <c r="K8" i="3"/>
  <c r="K16" i="3" s="1"/>
  <c r="G12" i="3"/>
  <c r="I12" i="3"/>
  <c r="J12" i="3"/>
  <c r="F12" i="3"/>
  <c r="B13" i="3"/>
  <c r="B10" i="3"/>
  <c r="H6" i="2"/>
  <c r="D15" i="2" s="1"/>
  <c r="E9" i="5"/>
  <c r="E11" i="5"/>
  <c r="E7" i="5"/>
  <c r="M7" i="1"/>
  <c r="P7" i="1" s="1"/>
  <c r="N7" i="1"/>
  <c r="N22" i="1"/>
  <c r="M22" i="1"/>
  <c r="P22" i="1" s="1"/>
  <c r="N21" i="1"/>
  <c r="M21" i="1"/>
  <c r="P21" i="1" s="1"/>
  <c r="N20" i="1"/>
  <c r="M20" i="1"/>
  <c r="P20" i="1" s="1"/>
  <c r="N19" i="1"/>
  <c r="M19" i="1"/>
  <c r="P19" i="1" s="1"/>
  <c r="N18" i="1"/>
  <c r="M18" i="1"/>
  <c r="P18" i="1" s="1"/>
  <c r="N17" i="1"/>
  <c r="M17" i="1"/>
  <c r="P17" i="1" s="1"/>
  <c r="L20" i="4" l="1"/>
  <c r="E18" i="5" s="1"/>
  <c r="Q10" i="3"/>
  <c r="Q12" i="3" s="1"/>
  <c r="K10" i="3"/>
  <c r="K13" i="3"/>
  <c r="K15" i="3" s="1"/>
  <c r="Q16" i="3"/>
  <c r="R16" i="3" s="1"/>
  <c r="R18" i="3" s="1"/>
  <c r="K18" i="3"/>
  <c r="O7" i="1"/>
  <c r="Q7" i="1" s="1"/>
  <c r="O17" i="1"/>
  <c r="Q17" i="1" s="1"/>
  <c r="T17" i="1" s="1"/>
  <c r="O19" i="1"/>
  <c r="Q19" i="1" s="1"/>
  <c r="T19" i="1" s="1"/>
  <c r="O21" i="1"/>
  <c r="Q21" i="1" s="1"/>
  <c r="T21" i="1" s="1"/>
  <c r="O18" i="1"/>
  <c r="Q18" i="1" s="1"/>
  <c r="T18" i="1" s="1"/>
  <c r="O20" i="1"/>
  <c r="Q20" i="1" s="1"/>
  <c r="T20" i="1" s="1"/>
  <c r="O22" i="1"/>
  <c r="Q22" i="1" s="1"/>
  <c r="T22" i="1" s="1"/>
  <c r="M12" i="1"/>
  <c r="O12" i="1" s="1"/>
  <c r="N12" i="1"/>
  <c r="M13" i="1"/>
  <c r="P13" i="1" s="1"/>
  <c r="N13" i="1"/>
  <c r="M14" i="1"/>
  <c r="O14" i="1" s="1"/>
  <c r="N14" i="1"/>
  <c r="M15" i="1"/>
  <c r="O15" i="1" s="1"/>
  <c r="N15" i="1"/>
  <c r="M31" i="1"/>
  <c r="P31" i="1" s="1"/>
  <c r="N31" i="1"/>
  <c r="M32" i="1"/>
  <c r="P32" i="1" s="1"/>
  <c r="N32" i="1"/>
  <c r="M33" i="1"/>
  <c r="O33" i="1" s="1"/>
  <c r="N33" i="1"/>
  <c r="M34" i="1"/>
  <c r="O34" i="1" s="1"/>
  <c r="N34" i="1"/>
  <c r="M35" i="1"/>
  <c r="P35" i="1" s="1"/>
  <c r="N35" i="1"/>
  <c r="M36" i="1"/>
  <c r="P36" i="1" s="1"/>
  <c r="N36" i="1"/>
  <c r="M37" i="1"/>
  <c r="O37" i="1" s="1"/>
  <c r="N37" i="1"/>
  <c r="M11" i="1"/>
  <c r="P11" i="1" s="1"/>
  <c r="N11" i="1"/>
  <c r="N10" i="1"/>
  <c r="N6" i="1"/>
  <c r="M10" i="1"/>
  <c r="P10" i="1" s="1"/>
  <c r="M6" i="1"/>
  <c r="O6" i="1" s="1"/>
  <c r="O32" i="1" l="1"/>
  <c r="S7" i="1"/>
  <c r="T7" i="1" s="1"/>
  <c r="K12" i="3"/>
  <c r="R10" i="3"/>
  <c r="P12" i="1"/>
  <c r="O36" i="1"/>
  <c r="Q36" i="1" s="1"/>
  <c r="T36" i="1" s="1"/>
  <c r="O10" i="1"/>
  <c r="Q10" i="1" s="1"/>
  <c r="Q15" i="3"/>
  <c r="R13" i="3"/>
  <c r="R15" i="3" s="1"/>
  <c r="Q18" i="3"/>
  <c r="P6" i="1"/>
  <c r="Q6" i="1" s="1"/>
  <c r="P34" i="1"/>
  <c r="Q34" i="1" s="1"/>
  <c r="T34" i="1" s="1"/>
  <c r="O35" i="1"/>
  <c r="Q35" i="1" s="1"/>
  <c r="T35" i="1" s="1"/>
  <c r="O31" i="1"/>
  <c r="Q31" i="1" s="1"/>
  <c r="T31" i="1" s="1"/>
  <c r="P14" i="1"/>
  <c r="Q14" i="1" s="1"/>
  <c r="T14" i="1" s="1"/>
  <c r="O13" i="1"/>
  <c r="Q13" i="1" s="1"/>
  <c r="T13" i="1" s="1"/>
  <c r="Q32" i="1"/>
  <c r="T32" i="1" s="1"/>
  <c r="Q12" i="1"/>
  <c r="T12" i="1" s="1"/>
  <c r="P37" i="1"/>
  <c r="Q37" i="1" s="1"/>
  <c r="T37" i="1" s="1"/>
  <c r="P33" i="1"/>
  <c r="Q33" i="1" s="1"/>
  <c r="T33" i="1" s="1"/>
  <c r="P15" i="1"/>
  <c r="Q15" i="1" s="1"/>
  <c r="T15" i="1" s="1"/>
  <c r="O11" i="1"/>
  <c r="Q11" i="1" s="1"/>
  <c r="T11" i="1" s="1"/>
  <c r="L18" i="4"/>
  <c r="M18" i="4" s="1"/>
  <c r="C17" i="5" s="1"/>
  <c r="L17" i="4"/>
  <c r="M17" i="4" s="1"/>
  <c r="L16" i="4"/>
  <c r="M16" i="4" s="1"/>
  <c r="L15" i="4"/>
  <c r="T6" i="1" l="1"/>
  <c r="R7" i="3"/>
  <c r="R8" i="3" s="1"/>
  <c r="R12" i="3"/>
  <c r="S10" i="1"/>
  <c r="T10" i="1" s="1"/>
  <c r="M15" i="4"/>
  <c r="C16" i="5" s="1"/>
  <c r="E16" i="5"/>
  <c r="L10" i="4"/>
  <c r="M10" i="4" s="1"/>
  <c r="L9" i="4"/>
  <c r="M9" i="4" s="1"/>
  <c r="L8" i="4"/>
  <c r="Q5" i="1"/>
  <c r="L5" i="4"/>
  <c r="M5" i="4" s="1"/>
  <c r="L2" i="4" l="1"/>
  <c r="T5" i="1"/>
  <c r="E5" i="5" s="1"/>
  <c r="M8" i="4"/>
  <c r="E14" i="5"/>
  <c r="D16" i="5"/>
  <c r="D3" i="2" l="1"/>
  <c r="D1" i="2" s="1"/>
  <c r="M11" i="4"/>
  <c r="C14" i="5"/>
  <c r="D14" i="5" s="1"/>
  <c r="E19" i="5"/>
  <c r="E23" i="5" s="1"/>
</calcChain>
</file>

<file path=xl/comments1.xml><?xml version="1.0" encoding="utf-8"?>
<comments xmlns="http://schemas.openxmlformats.org/spreadsheetml/2006/main">
  <authors>
    <author>Arnold Graham</author>
  </authors>
  <commentList>
    <comment ref="B15" authorId="0">
      <text>
        <r>
          <rPr>
            <b/>
            <sz val="9"/>
            <color indexed="81"/>
            <rFont val="Tahoma"/>
            <charset val="1"/>
          </rPr>
          <t>Arnold Graham:</t>
        </r>
        <r>
          <rPr>
            <sz val="9"/>
            <color indexed="81"/>
            <rFont val="Tahoma"/>
            <charset val="1"/>
          </rPr>
          <t xml:space="preserve">
Need to incorporate One-to-One somehow</t>
        </r>
      </text>
    </comment>
    <comment ref="B22" authorId="0">
      <text>
        <r>
          <rPr>
            <b/>
            <sz val="9"/>
            <color indexed="81"/>
            <rFont val="Tahoma"/>
            <charset val="1"/>
          </rPr>
          <t>Arnold Graham:</t>
        </r>
        <r>
          <rPr>
            <sz val="9"/>
            <color indexed="81"/>
            <rFont val="Tahoma"/>
            <charset val="1"/>
          </rPr>
          <t xml:space="preserve">
Need to incorporate One-to-One somehow</t>
        </r>
      </text>
    </comment>
    <comment ref="B29" authorId="0">
      <text>
        <r>
          <rPr>
            <b/>
            <sz val="9"/>
            <color indexed="81"/>
            <rFont val="Tahoma"/>
            <charset val="1"/>
          </rPr>
          <t>Arnold Graham:</t>
        </r>
        <r>
          <rPr>
            <sz val="9"/>
            <color indexed="81"/>
            <rFont val="Tahoma"/>
            <charset val="1"/>
          </rPr>
          <t xml:space="preserve">
Need to incorporate One-to-One somehow</t>
        </r>
      </text>
    </comment>
    <comment ref="B34" authorId="0">
      <text>
        <r>
          <rPr>
            <b/>
            <sz val="9"/>
            <color indexed="81"/>
            <rFont val="Tahoma"/>
            <charset val="1"/>
          </rPr>
          <t>Arnold Graham:</t>
        </r>
        <r>
          <rPr>
            <sz val="9"/>
            <color indexed="81"/>
            <rFont val="Tahoma"/>
            <charset val="1"/>
          </rPr>
          <t xml:space="preserve">
Cover costs for training?</t>
        </r>
      </text>
    </comment>
  </commentList>
</comments>
</file>

<file path=xl/sharedStrings.xml><?xml version="1.0" encoding="utf-8"?>
<sst xmlns="http://schemas.openxmlformats.org/spreadsheetml/2006/main" count="224" uniqueCount="140">
  <si>
    <t>Staffing</t>
  </si>
  <si>
    <t>Role</t>
  </si>
  <si>
    <t>Name (optional)</t>
  </si>
  <si>
    <t>Hours/week</t>
  </si>
  <si>
    <t>Termly/Annual</t>
  </si>
  <si>
    <t>Term 2</t>
  </si>
  <si>
    <t>Term 3</t>
  </si>
  <si>
    <t>Manager</t>
  </si>
  <si>
    <t>Room Leader</t>
  </si>
  <si>
    <t>Assistant</t>
  </si>
  <si>
    <t>Administrator</t>
  </si>
  <si>
    <t>Cleaner</t>
  </si>
  <si>
    <t>Cook</t>
  </si>
  <si>
    <t>Other</t>
  </si>
  <si>
    <t>Weeks</t>
  </si>
  <si>
    <t>Pay rate</t>
  </si>
  <si>
    <t>NI</t>
  </si>
  <si>
    <t>Pension</t>
  </si>
  <si>
    <t>Allowances</t>
  </si>
  <si>
    <t>Termly costs?</t>
  </si>
  <si>
    <t>Cost summary</t>
  </si>
  <si>
    <t>Rent</t>
  </si>
  <si>
    <t>Rates</t>
  </si>
  <si>
    <t>Sum</t>
  </si>
  <si>
    <t>Frequency</t>
  </si>
  <si>
    <t>Annual costs</t>
  </si>
  <si>
    <t>Resources</t>
  </si>
  <si>
    <t>Cleaning costs</t>
  </si>
  <si>
    <t>Training costs</t>
  </si>
  <si>
    <t>Staff pay (from staffing sheet)</t>
  </si>
  <si>
    <t>Travel / other</t>
  </si>
  <si>
    <t>Learning materials</t>
  </si>
  <si>
    <t>Electricity</t>
  </si>
  <si>
    <t>Gas</t>
  </si>
  <si>
    <t>Water</t>
  </si>
  <si>
    <t>Office costs</t>
  </si>
  <si>
    <t>Other costs</t>
  </si>
  <si>
    <t>Volunteer expenses</t>
  </si>
  <si>
    <t>Fundraising costs</t>
  </si>
  <si>
    <t>Funded children</t>
  </si>
  <si>
    <t>Two-year-olds</t>
  </si>
  <si>
    <t>Autumn</t>
  </si>
  <si>
    <t>Spring</t>
  </si>
  <si>
    <t>Summer</t>
  </si>
  <si>
    <t>Three/four-year-olds</t>
  </si>
  <si>
    <t>Basic</t>
  </si>
  <si>
    <t>Deprivation</t>
  </si>
  <si>
    <t>EYPP</t>
  </si>
  <si>
    <t>Targeted spend (EYPP/Deprivation)</t>
  </si>
  <si>
    <t>Rate</t>
  </si>
  <si>
    <t>Subscriptions/memberships</t>
  </si>
  <si>
    <t>Total income</t>
  </si>
  <si>
    <t>Income</t>
  </si>
  <si>
    <t>EHC plan / EY Access Funding</t>
  </si>
  <si>
    <t>Non-funded children</t>
  </si>
  <si>
    <t>Babies</t>
  </si>
  <si>
    <t>Under-twos</t>
  </si>
  <si>
    <t>Avge hrs/wk</t>
  </si>
  <si>
    <t>Older children</t>
  </si>
  <si>
    <t>Estimated number of children</t>
  </si>
  <si>
    <t>Direct costs</t>
  </si>
  <si>
    <t>Oncosts</t>
  </si>
  <si>
    <t>Training and other expenses</t>
  </si>
  <si>
    <t>Premises costs</t>
  </si>
  <si>
    <t>hours</t>
  </si>
  <si>
    <t>Non funded children</t>
  </si>
  <si>
    <t>3/4-year-old paid hours</t>
  </si>
  <si>
    <t>Net position</t>
  </si>
  <si>
    <t>Reserves</t>
  </si>
  <si>
    <t xml:space="preserve">  </t>
  </si>
  <si>
    <t>Termly</t>
  </si>
  <si>
    <t>Annual</t>
  </si>
  <si>
    <t>Term 1</t>
  </si>
  <si>
    <t>weeks/year</t>
  </si>
  <si>
    <t>Weekly pay</t>
  </si>
  <si>
    <t>total hours</t>
  </si>
  <si>
    <t>Room 1</t>
  </si>
  <si>
    <t>Room 2</t>
  </si>
  <si>
    <t>Room 3</t>
  </si>
  <si>
    <t>Deputy Manager</t>
  </si>
  <si>
    <t>Other 1</t>
  </si>
  <si>
    <t>Other 2</t>
  </si>
  <si>
    <t>Other 3</t>
  </si>
  <si>
    <t>Monthly</t>
  </si>
  <si>
    <t>Quarterly</t>
  </si>
  <si>
    <t>Weekly</t>
  </si>
  <si>
    <t>Occupancy assumptions</t>
  </si>
  <si>
    <t>Room</t>
  </si>
  <si>
    <t>Term time</t>
  </si>
  <si>
    <t>Holiday</t>
  </si>
  <si>
    <t>Age range</t>
  </si>
  <si>
    <t>Capacity</t>
  </si>
  <si>
    <t>Opening times</t>
  </si>
  <si>
    <t>Start</t>
  </si>
  <si>
    <t>Finish</t>
  </si>
  <si>
    <t>Before school</t>
  </si>
  <si>
    <t>Morning</t>
  </si>
  <si>
    <t>Afternoon</t>
  </si>
  <si>
    <t>After school</t>
  </si>
  <si>
    <t xml:space="preserve">Overall </t>
  </si>
  <si>
    <t>occupancy</t>
  </si>
  <si>
    <t>Hours</t>
  </si>
  <si>
    <t>Places</t>
  </si>
  <si>
    <t>Percentage</t>
  </si>
  <si>
    <t>weeks</t>
  </si>
  <si>
    <t>Early</t>
  </si>
  <si>
    <t>Late</t>
  </si>
  <si>
    <t>Overall</t>
  </si>
  <si>
    <t>Total pay</t>
  </si>
  <si>
    <t>Total salary</t>
  </si>
  <si>
    <t xml:space="preserve"> Average £/hr</t>
  </si>
  <si>
    <t>Hours/day</t>
  </si>
  <si>
    <t>Annual income</t>
  </si>
  <si>
    <t>Holiday pay</t>
  </si>
  <si>
    <t>No</t>
  </si>
  <si>
    <t>Yes</t>
  </si>
  <si>
    <t>Add</t>
  </si>
  <si>
    <t>Holiday pay?</t>
  </si>
  <si>
    <t>Overall financial position</t>
  </si>
  <si>
    <t>Totals</t>
  </si>
  <si>
    <t>Funded hours on offer</t>
  </si>
  <si>
    <t>Funded places?</t>
  </si>
  <si>
    <t>Funded places drop-down</t>
  </si>
  <si>
    <t>Percentage occupancy</t>
  </si>
  <si>
    <t>Total funded hours available</t>
  </si>
  <si>
    <t>Total funded hours (3- and 4-year-olds)</t>
  </si>
  <si>
    <t>Early Years Access</t>
  </si>
  <si>
    <t>Food costs</t>
  </si>
  <si>
    <t>Registration costs</t>
  </si>
  <si>
    <t xml:space="preserve">Telephone/internet </t>
  </si>
  <si>
    <t>Buildings insurance</t>
  </si>
  <si>
    <t>Lunch</t>
  </si>
  <si>
    <t>Fundraising</t>
  </si>
  <si>
    <t>Grants</t>
  </si>
  <si>
    <t>Other income</t>
  </si>
  <si>
    <t>Early Years Provider Sustainability Tool</t>
  </si>
  <si>
    <t>Summary Financial Position</t>
  </si>
  <si>
    <t>Setting name</t>
  </si>
  <si>
    <t>provider name here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</si>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</sst>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_-* #,##0_-;\-* #,##0_-;_-* &quot;-&quot;??_-;_-@_-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FD3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lightDown">
        <fgColor rgb="FF00B050"/>
        <bgColor theme="0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Border="1"/>
    <xf numFmtId="44" fontId="0" fillId="0" borderId="0" xfId="1" applyFont="1"/>
    <xf numFmtId="0" fontId="4" fillId="0" borderId="0" xfId="0" applyFont="1"/>
    <xf numFmtId="44" fontId="4" fillId="0" borderId="0" xfId="1" applyFont="1"/>
    <xf numFmtId="164" fontId="0" fillId="0" borderId="0" xfId="1" applyNumberFormat="1" applyFont="1"/>
    <xf numFmtId="165" fontId="4" fillId="0" borderId="0" xfId="2" applyNumberFormat="1" applyFont="1"/>
    <xf numFmtId="0" fontId="0" fillId="4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2" xfId="0" applyBorder="1"/>
    <xf numFmtId="165" fontId="4" fillId="0" borderId="2" xfId="2" applyNumberFormat="1" applyFont="1" applyBorder="1"/>
    <xf numFmtId="44" fontId="0" fillId="0" borderId="2" xfId="1" applyFont="1" applyBorder="1"/>
    <xf numFmtId="0" fontId="0" fillId="0" borderId="3" xfId="0" applyBorder="1"/>
    <xf numFmtId="0" fontId="0" fillId="3" borderId="4" xfId="0" applyFill="1" applyBorder="1"/>
    <xf numFmtId="164" fontId="0" fillId="3" borderId="1" xfId="0" applyNumberFormat="1" applyFill="1" applyBorder="1"/>
    <xf numFmtId="0" fontId="0" fillId="8" borderId="5" xfId="0" applyFill="1" applyBorder="1"/>
    <xf numFmtId="0" fontId="0" fillId="0" borderId="5" xfId="0" applyBorder="1"/>
    <xf numFmtId="44" fontId="0" fillId="0" borderId="5" xfId="1" applyFont="1" applyBorder="1"/>
    <xf numFmtId="44" fontId="4" fillId="0" borderId="5" xfId="1" applyFont="1" applyBorder="1"/>
    <xf numFmtId="165" fontId="4" fillId="0" borderId="5" xfId="2" applyNumberFormat="1" applyFont="1" applyBorder="1"/>
    <xf numFmtId="164" fontId="0" fillId="0" borderId="5" xfId="1" applyNumberFormat="1" applyFont="1" applyBorder="1"/>
    <xf numFmtId="0" fontId="5" fillId="0" borderId="0" xfId="0" applyFont="1"/>
    <xf numFmtId="0" fontId="5" fillId="0" borderId="5" xfId="0" applyFont="1" applyBorder="1"/>
    <xf numFmtId="0" fontId="7" fillId="0" borderId="0" xfId="0" applyFont="1"/>
    <xf numFmtId="164" fontId="0" fillId="0" borderId="0" xfId="0" applyNumberFormat="1"/>
    <xf numFmtId="164" fontId="5" fillId="3" borderId="1" xfId="0" applyNumberFormat="1" applyFont="1" applyFill="1" applyBorder="1"/>
    <xf numFmtId="0" fontId="0" fillId="0" borderId="6" xfId="0" applyBorder="1"/>
    <xf numFmtId="0" fontId="0" fillId="0" borderId="0" xfId="0" applyFill="1" applyBorder="1"/>
    <xf numFmtId="0" fontId="0" fillId="0" borderId="7" xfId="0" applyBorder="1"/>
    <xf numFmtId="0" fontId="0" fillId="0" borderId="9" xfId="0" applyBorder="1"/>
    <xf numFmtId="0" fontId="5" fillId="0" borderId="0" xfId="0" applyFont="1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5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1" xfId="0" applyBorder="1"/>
    <xf numFmtId="0" fontId="0" fillId="0" borderId="27" xfId="0" applyBorder="1"/>
    <xf numFmtId="0" fontId="0" fillId="0" borderId="16" xfId="0" applyBorder="1"/>
    <xf numFmtId="0" fontId="4" fillId="0" borderId="5" xfId="0" applyFont="1" applyBorder="1"/>
    <xf numFmtId="0" fontId="0" fillId="0" borderId="4" xfId="0" applyBorder="1"/>
    <xf numFmtId="0" fontId="0" fillId="0" borderId="28" xfId="0" applyBorder="1"/>
    <xf numFmtId="9" fontId="0" fillId="0" borderId="28" xfId="3" applyFont="1" applyBorder="1"/>
    <xf numFmtId="0" fontId="0" fillId="0" borderId="29" xfId="0" applyBorder="1"/>
    <xf numFmtId="0" fontId="5" fillId="0" borderId="18" xfId="0" applyFont="1" applyBorder="1"/>
    <xf numFmtId="0" fontId="5" fillId="0" borderId="6" xfId="0" applyFont="1" applyBorder="1"/>
    <xf numFmtId="0" fontId="0" fillId="0" borderId="33" xfId="0" applyBorder="1"/>
    <xf numFmtId="43" fontId="0" fillId="0" borderId="32" xfId="0" applyNumberFormat="1" applyBorder="1"/>
    <xf numFmtId="0" fontId="0" fillId="9" borderId="8" xfId="0" applyFill="1" applyBorder="1"/>
    <xf numFmtId="0" fontId="0" fillId="9" borderId="10" xfId="0" applyFill="1" applyBorder="1"/>
    <xf numFmtId="0" fontId="0" fillId="0" borderId="11" xfId="0" applyFill="1" applyBorder="1"/>
    <xf numFmtId="9" fontId="0" fillId="0" borderId="33" xfId="3" applyFont="1" applyBorder="1"/>
    <xf numFmtId="43" fontId="0" fillId="0" borderId="28" xfId="0" applyNumberFormat="1" applyBorder="1"/>
    <xf numFmtId="9" fontId="0" fillId="0" borderId="29" xfId="3" applyFont="1" applyBorder="1"/>
    <xf numFmtId="0" fontId="0" fillId="10" borderId="26" xfId="0" applyFill="1" applyBorder="1"/>
    <xf numFmtId="0" fontId="0" fillId="5" borderId="26" xfId="0" applyFill="1" applyBorder="1"/>
    <xf numFmtId="0" fontId="0" fillId="5" borderId="7" xfId="0" applyFill="1" applyBorder="1"/>
    <xf numFmtId="0" fontId="0" fillId="5" borderId="19" xfId="0" applyFill="1" applyBorder="1"/>
    <xf numFmtId="166" fontId="0" fillId="5" borderId="7" xfId="2" applyNumberFormat="1" applyFont="1" applyFill="1" applyBorder="1"/>
    <xf numFmtId="9" fontId="0" fillId="5" borderId="7" xfId="3" applyFont="1" applyFill="1" applyBorder="1"/>
    <xf numFmtId="9" fontId="0" fillId="5" borderId="8" xfId="3" applyFont="1" applyFill="1" applyBorder="1"/>
    <xf numFmtId="0" fontId="0" fillId="5" borderId="8" xfId="0" applyFill="1" applyBorder="1"/>
    <xf numFmtId="0" fontId="0" fillId="5" borderId="2" xfId="0" applyFill="1" applyBorder="1"/>
    <xf numFmtId="0" fontId="0" fillId="10" borderId="4" xfId="0" applyFill="1" applyBorder="1"/>
    <xf numFmtId="0" fontId="0" fillId="10" borderId="28" xfId="0" applyFill="1" applyBorder="1"/>
    <xf numFmtId="0" fontId="0" fillId="10" borderId="31" xfId="0" applyFill="1" applyBorder="1"/>
    <xf numFmtId="0" fontId="4" fillId="10" borderId="34" xfId="0" applyFont="1" applyFill="1" applyBorder="1" applyAlignment="1">
      <alignment horizontal="center"/>
    </xf>
    <xf numFmtId="0" fontId="0" fillId="10" borderId="29" xfId="0" applyFill="1" applyBorder="1"/>
    <xf numFmtId="0" fontId="0" fillId="10" borderId="2" xfId="0" applyFill="1" applyBorder="1"/>
    <xf numFmtId="164" fontId="0" fillId="0" borderId="5" xfId="0" applyNumberFormat="1" applyBorder="1"/>
    <xf numFmtId="166" fontId="0" fillId="0" borderId="5" xfId="2" applyNumberFormat="1" applyFont="1" applyBorder="1"/>
    <xf numFmtId="164" fontId="0" fillId="11" borderId="0" xfId="1" applyNumberFormat="1" applyFont="1" applyFill="1"/>
    <xf numFmtId="0" fontId="0" fillId="11" borderId="0" xfId="0" applyFill="1"/>
    <xf numFmtId="164" fontId="5" fillId="0" borderId="30" xfId="1" applyNumberFormat="1" applyFont="1" applyBorder="1"/>
    <xf numFmtId="164" fontId="5" fillId="0" borderId="11" xfId="1" applyNumberFormat="1" applyFont="1" applyBorder="1"/>
    <xf numFmtId="164" fontId="5" fillId="0" borderId="12" xfId="1" applyNumberFormat="1" applyFont="1" applyBorder="1"/>
    <xf numFmtId="44" fontId="5" fillId="2" borderId="1" xfId="1" applyFont="1" applyFill="1" applyBorder="1"/>
    <xf numFmtId="43" fontId="5" fillId="0" borderId="0" xfId="2" applyFont="1"/>
    <xf numFmtId="44" fontId="5" fillId="0" borderId="0" xfId="1" applyFont="1"/>
    <xf numFmtId="0" fontId="5" fillId="0" borderId="30" xfId="0" applyFont="1" applyBorder="1"/>
    <xf numFmtId="43" fontId="5" fillId="0" borderId="21" xfId="2" applyFont="1" applyBorder="1"/>
    <xf numFmtId="44" fontId="5" fillId="0" borderId="21" xfId="1" applyFont="1" applyBorder="1"/>
    <xf numFmtId="0" fontId="0" fillId="0" borderId="0" xfId="0" applyAlignment="1">
      <alignment horizontal="center"/>
    </xf>
    <xf numFmtId="10" fontId="0" fillId="0" borderId="3" xfId="3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right"/>
    </xf>
    <xf numFmtId="165" fontId="0" fillId="0" borderId="0" xfId="2" applyNumberFormat="1" applyFont="1"/>
    <xf numFmtId="43" fontId="0" fillId="0" borderId="0" xfId="2" applyFont="1"/>
    <xf numFmtId="43" fontId="0" fillId="0" borderId="4" xfId="2" applyFont="1" applyBorder="1"/>
    <xf numFmtId="43" fontId="0" fillId="0" borderId="28" xfId="2" applyFont="1" applyBorder="1"/>
    <xf numFmtId="43" fontId="5" fillId="0" borderId="0" xfId="2" applyFont="1" applyAlignment="1">
      <alignment horizontal="center"/>
    </xf>
    <xf numFmtId="0" fontId="0" fillId="0" borderId="1" xfId="0" applyBorder="1"/>
    <xf numFmtId="0" fontId="6" fillId="7" borderId="9" xfId="0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9" fontId="0" fillId="0" borderId="11" xfId="3" applyFont="1" applyBorder="1" applyAlignment="1">
      <alignment horizontal="center"/>
    </xf>
    <xf numFmtId="9" fontId="0" fillId="0" borderId="0" xfId="3" applyFont="1" applyBorder="1" applyAlignment="1">
      <alignment horizontal="center"/>
    </xf>
    <xf numFmtId="9" fontId="0" fillId="0" borderId="12" xfId="3" applyFont="1" applyBorder="1" applyAlignment="1">
      <alignment horizontal="center"/>
    </xf>
    <xf numFmtId="9" fontId="0" fillId="0" borderId="5" xfId="3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0" fillId="0" borderId="36" xfId="0" applyBorder="1"/>
    <xf numFmtId="0" fontId="5" fillId="0" borderId="19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37" xfId="0" applyBorder="1"/>
    <xf numFmtId="0" fontId="0" fillId="0" borderId="25" xfId="0" applyBorder="1"/>
    <xf numFmtId="166" fontId="0" fillId="10" borderId="28" xfId="2" applyNumberFormat="1" applyFont="1" applyFill="1" applyBorder="1" applyAlignment="1"/>
    <xf numFmtId="9" fontId="0" fillId="10" borderId="28" xfId="3" applyFont="1" applyFill="1" applyBorder="1" applyAlignment="1"/>
    <xf numFmtId="9" fontId="0" fillId="10" borderId="33" xfId="3" applyFont="1" applyFill="1" applyBorder="1" applyAlignment="1"/>
    <xf numFmtId="0" fontId="6" fillId="0" borderId="0" xfId="0" applyFont="1"/>
    <xf numFmtId="165" fontId="6" fillId="0" borderId="0" xfId="2" applyNumberFormat="1" applyFont="1"/>
    <xf numFmtId="0" fontId="6" fillId="14" borderId="2" xfId="0" applyFont="1" applyFill="1" applyBorder="1"/>
    <xf numFmtId="0" fontId="6" fillId="15" borderId="2" xfId="0" applyFont="1" applyFill="1" applyBorder="1"/>
    <xf numFmtId="0" fontId="6" fillId="16" borderId="2" xfId="0" applyFont="1" applyFill="1" applyBorder="1"/>
    <xf numFmtId="0" fontId="0" fillId="0" borderId="23" xfId="0" applyBorder="1"/>
    <xf numFmtId="0" fontId="0" fillId="17" borderId="0" xfId="0" applyFill="1"/>
    <xf numFmtId="0" fontId="0" fillId="7" borderId="0" xfId="0" applyFill="1" applyProtection="1">
      <protection locked="0"/>
    </xf>
    <xf numFmtId="0" fontId="0" fillId="12" borderId="0" xfId="0" applyFill="1" applyProtection="1">
      <protection locked="0"/>
    </xf>
    <xf numFmtId="166" fontId="0" fillId="7" borderId="0" xfId="2" applyNumberFormat="1" applyFont="1" applyFill="1" applyProtection="1">
      <protection locked="0"/>
    </xf>
    <xf numFmtId="0" fontId="0" fillId="7" borderId="21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12" borderId="2" xfId="0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0" fillId="12" borderId="5" xfId="0" applyFill="1" applyBorder="1" applyProtection="1">
      <protection locked="0"/>
    </xf>
    <xf numFmtId="0" fontId="0" fillId="7" borderId="30" xfId="0" applyFill="1" applyBorder="1" applyAlignment="1" applyProtection="1">
      <alignment horizontal="center"/>
      <protection locked="0"/>
    </xf>
    <xf numFmtId="0" fontId="0" fillId="7" borderId="7" xfId="0" applyFill="1" applyBorder="1" applyProtection="1">
      <protection locked="0"/>
    </xf>
    <xf numFmtId="0" fontId="0" fillId="7" borderId="9" xfId="0" applyFill="1" applyBorder="1" applyProtection="1">
      <protection locked="0"/>
    </xf>
    <xf numFmtId="44" fontId="0" fillId="7" borderId="0" xfId="1" applyFont="1" applyFill="1" applyProtection="1">
      <protection locked="0"/>
    </xf>
    <xf numFmtId="0" fontId="0" fillId="7" borderId="11" xfId="0" applyFill="1" applyBorder="1" applyAlignment="1" applyProtection="1">
      <alignment horizontal="center"/>
      <protection locked="0"/>
    </xf>
    <xf numFmtId="0" fontId="0" fillId="7" borderId="26" xfId="0" applyFill="1" applyBorder="1" applyProtection="1">
      <protection locked="0"/>
    </xf>
    <xf numFmtId="0" fontId="0" fillId="7" borderId="24" xfId="0" applyFill="1" applyBorder="1" applyProtection="1"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8" xfId="0" applyFill="1" applyBorder="1" applyProtection="1">
      <protection locked="0"/>
    </xf>
    <xf numFmtId="0" fontId="0" fillId="7" borderId="10" xfId="0" applyFill="1" applyBorder="1" applyProtection="1">
      <protection locked="0"/>
    </xf>
    <xf numFmtId="44" fontId="0" fillId="7" borderId="5" xfId="1" applyFont="1" applyFill="1" applyBorder="1" applyProtection="1">
      <protection locked="0"/>
    </xf>
    <xf numFmtId="164" fontId="0" fillId="7" borderId="0" xfId="1" applyNumberFormat="1" applyFont="1" applyFill="1" applyProtection="1">
      <protection locked="0"/>
    </xf>
    <xf numFmtId="20" fontId="0" fillId="7" borderId="0" xfId="0" applyNumberFormat="1" applyFill="1" applyProtection="1">
      <protection locked="0"/>
    </xf>
    <xf numFmtId="0" fontId="0" fillId="7" borderId="35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4" fillId="7" borderId="0" xfId="0" applyFont="1" applyFill="1" applyProtection="1">
      <protection locked="0"/>
    </xf>
    <xf numFmtId="0" fontId="0" fillId="7" borderId="23" xfId="0" applyFill="1" applyBorder="1" applyProtection="1">
      <protection locked="0"/>
    </xf>
    <xf numFmtId="43" fontId="0" fillId="18" borderId="21" xfId="2" applyFont="1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0" fillId="0" borderId="21" xfId="0" applyBorder="1" applyProtection="1"/>
    <xf numFmtId="43" fontId="0" fillId="0" borderId="21" xfId="2" applyFont="1" applyBorder="1" applyProtection="1">
      <protection locked="0"/>
    </xf>
    <xf numFmtId="43" fontId="0" fillId="7" borderId="21" xfId="2" applyFont="1" applyFill="1" applyBorder="1" applyProtection="1">
      <protection locked="0"/>
    </xf>
    <xf numFmtId="14" fontId="0" fillId="0" borderId="0" xfId="0" applyNumberFormat="1"/>
    <xf numFmtId="0" fontId="8" fillId="19" borderId="29" xfId="0" applyFont="1" applyFill="1" applyBorder="1" applyProtection="1">
      <protection locked="0"/>
    </xf>
    <xf numFmtId="0" fontId="0" fillId="7" borderId="39" xfId="0" applyFill="1" applyBorder="1"/>
    <xf numFmtId="0" fontId="0" fillId="7" borderId="40" xfId="0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7" borderId="38" xfId="0" applyFill="1" applyBorder="1" applyProtection="1">
      <protection locked="0"/>
    </xf>
    <xf numFmtId="0" fontId="5" fillId="0" borderId="0" xfId="0" applyFont="1" applyFill="1" applyBorder="1"/>
    <xf numFmtId="0" fontId="0" fillId="0" borderId="17" xfId="0" applyBorder="1" applyAlignment="1">
      <alignment horizontal="left"/>
    </xf>
    <xf numFmtId="0" fontId="0" fillId="0" borderId="0" xfId="0" applyAlignment="1">
      <alignment wrapText="1"/>
    </xf>
    <xf numFmtId="43" fontId="0" fillId="0" borderId="41" xfId="2" applyFont="1" applyBorder="1"/>
    <xf numFmtId="43" fontId="0" fillId="13" borderId="41" xfId="2" applyFont="1" applyFill="1" applyBorder="1"/>
    <xf numFmtId="43" fontId="0" fillId="0" borderId="42" xfId="2" applyFont="1" applyBorder="1"/>
    <xf numFmtId="0" fontId="5" fillId="0" borderId="21" xfId="0" applyFont="1" applyBorder="1" applyAlignment="1">
      <alignment horizontal="right"/>
    </xf>
    <xf numFmtId="165" fontId="0" fillId="0" borderId="21" xfId="2" applyNumberFormat="1" applyFont="1" applyBorder="1"/>
    <xf numFmtId="44" fontId="0" fillId="0" borderId="21" xfId="1" applyFont="1" applyBorder="1"/>
    <xf numFmtId="165" fontId="4" fillId="0" borderId="21" xfId="2" applyNumberFormat="1" applyFont="1" applyBorder="1"/>
    <xf numFmtId="44" fontId="4" fillId="0" borderId="21" xfId="1" applyFont="1" applyBorder="1"/>
    <xf numFmtId="43" fontId="0" fillId="7" borderId="28" xfId="2" applyFont="1" applyFill="1" applyBorder="1" applyProtection="1">
      <protection locked="0"/>
    </xf>
    <xf numFmtId="43" fontId="5" fillId="0" borderId="29" xfId="2" applyFont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5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colors>
    <mruColors>
      <color rgb="FFF8FD39"/>
      <color rgb="FFFF535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37"/>
  <sheetViews>
    <sheetView zoomScale="74" zoomScaleNormal="74" workbookViewId="0">
      <selection activeCell="L7" sqref="L7"/>
    </sheetView>
  </sheetViews>
  <sheetFormatPr defaultRowHeight="15" x14ac:dyDescent="0.25"/>
  <cols>
    <col min="1" max="1" width="5.7109375" customWidth="1"/>
    <col min="2" max="2" width="19.42578125" customWidth="1"/>
    <col min="3" max="3" width="20.28515625" customWidth="1"/>
    <col min="4" max="4" width="11.7109375" customWidth="1"/>
    <col min="5" max="5" width="14.42578125" bestFit="1" customWidth="1"/>
    <col min="6" max="6" width="12.28515625" style="88" bestFit="1" customWidth="1"/>
    <col min="7" max="7" width="12.140625" customWidth="1"/>
    <col min="8" max="8" width="12.28515625" bestFit="1" customWidth="1"/>
    <col min="10" max="10" width="11.85546875" bestFit="1" customWidth="1"/>
    <col min="13" max="13" width="13.28515625" customWidth="1"/>
    <col min="14" max="14" width="11.28515625" customWidth="1"/>
    <col min="17" max="17" width="11.5703125" bestFit="1" customWidth="1"/>
    <col min="18" max="18" width="11.140625" bestFit="1" customWidth="1"/>
    <col min="19" max="19" width="11.28515625" bestFit="1" customWidth="1"/>
    <col min="20" max="20" width="15.140625" customWidth="1"/>
  </cols>
  <sheetData>
    <row r="1" spans="2:22" ht="19.5" thickBot="1" x14ac:dyDescent="0.35">
      <c r="B1" s="25" t="s">
        <v>137</v>
      </c>
      <c r="D1" s="165" t="s">
        <v>138</v>
      </c>
      <c r="E1" s="161"/>
      <c r="F1" s="162"/>
      <c r="U1" t="s">
        <v>70</v>
      </c>
      <c r="V1" t="s">
        <v>114</v>
      </c>
    </row>
    <row r="2" spans="2:22" ht="19.5" thickBot="1" x14ac:dyDescent="0.35">
      <c r="B2" s="25" t="s">
        <v>0</v>
      </c>
      <c r="D2" s="160">
        <v>50</v>
      </c>
      <c r="E2" t="s">
        <v>73</v>
      </c>
      <c r="U2" t="s">
        <v>71</v>
      </c>
      <c r="V2" t="s">
        <v>115</v>
      </c>
    </row>
    <row r="3" spans="2:22" ht="15.75" thickBot="1" x14ac:dyDescent="0.3">
      <c r="D3" s="1"/>
      <c r="F3" s="88" t="s">
        <v>116</v>
      </c>
      <c r="G3" t="s">
        <v>72</v>
      </c>
      <c r="H3" s="179" t="s">
        <v>5</v>
      </c>
      <c r="I3" s="180"/>
      <c r="J3" s="179" t="s">
        <v>6</v>
      </c>
      <c r="K3" s="180"/>
    </row>
    <row r="4" spans="2:22" ht="15.75" thickBot="1" x14ac:dyDescent="0.3">
      <c r="B4" t="s">
        <v>1</v>
      </c>
      <c r="C4" t="s">
        <v>2</v>
      </c>
      <c r="D4" t="s">
        <v>3</v>
      </c>
      <c r="E4" t="s">
        <v>4</v>
      </c>
      <c r="F4" s="88" t="s">
        <v>117</v>
      </c>
      <c r="G4" t="s">
        <v>14</v>
      </c>
      <c r="H4" s="30" t="s">
        <v>3</v>
      </c>
      <c r="I4" s="31" t="s">
        <v>14</v>
      </c>
      <c r="J4" s="30" t="s">
        <v>3</v>
      </c>
      <c r="K4" s="31" t="s">
        <v>14</v>
      </c>
      <c r="L4" t="s">
        <v>15</v>
      </c>
      <c r="M4" s="3" t="s">
        <v>74</v>
      </c>
      <c r="N4" s="3" t="s">
        <v>75</v>
      </c>
      <c r="O4" t="s">
        <v>16</v>
      </c>
      <c r="P4" t="s">
        <v>17</v>
      </c>
      <c r="Q4" t="s">
        <v>109</v>
      </c>
      <c r="R4" t="s">
        <v>18</v>
      </c>
      <c r="S4" t="s">
        <v>113</v>
      </c>
      <c r="T4" s="15" t="s">
        <v>108</v>
      </c>
      <c r="U4" t="s">
        <v>19</v>
      </c>
    </row>
    <row r="5" spans="2:22" ht="15.75" thickBot="1" x14ac:dyDescent="0.3">
      <c r="B5" s="14"/>
      <c r="C5" s="14"/>
      <c r="D5" s="14"/>
      <c r="E5" s="14"/>
      <c r="F5" s="89">
        <v>0.1207</v>
      </c>
      <c r="G5" s="14"/>
      <c r="H5" s="124"/>
      <c r="I5" s="115"/>
      <c r="J5" s="124"/>
      <c r="K5" s="115"/>
      <c r="L5" s="14"/>
      <c r="M5" s="14"/>
      <c r="N5" s="14"/>
      <c r="O5" s="14"/>
      <c r="P5" s="14"/>
      <c r="Q5" s="16">
        <f>SUM(Q6:Q39)</f>
        <v>0</v>
      </c>
      <c r="R5" s="14"/>
      <c r="S5" s="1"/>
      <c r="T5" s="16">
        <f>SUM(T6:T39)</f>
        <v>0</v>
      </c>
    </row>
    <row r="6" spans="2:22" x14ac:dyDescent="0.25">
      <c r="B6" t="s">
        <v>7</v>
      </c>
      <c r="C6" s="126"/>
      <c r="D6" s="126"/>
      <c r="E6" s="127" t="s">
        <v>71</v>
      </c>
      <c r="F6" s="134" t="s">
        <v>114</v>
      </c>
      <c r="G6" s="126"/>
      <c r="H6" s="135"/>
      <c r="I6" s="136"/>
      <c r="J6" s="135"/>
      <c r="K6" s="136"/>
      <c r="L6" s="137"/>
      <c r="M6" s="4">
        <f>L6*D6</f>
        <v>0</v>
      </c>
      <c r="N6" s="6">
        <f>IF(E6="Annual",D6*D$2,(D6*G6)+(H6*I6)+(J6*K6))</f>
        <v>0</v>
      </c>
      <c r="O6" s="2">
        <f t="shared" ref="O6:O10" si="0">IF((M6-156)*0.138&gt;0,(M6-156)*0.138,0)</f>
        <v>0</v>
      </c>
      <c r="P6" s="2">
        <f>IF((M6-112)*0.01&gt;0,(M6-112)*0.01,0)</f>
        <v>0</v>
      </c>
      <c r="Q6" s="5">
        <f>IF(E6="Annual",(M6+O6+P6)*D$2,(M6+O6+P6)/D6*N6)</f>
        <v>0</v>
      </c>
      <c r="R6" s="126"/>
      <c r="S6" s="26">
        <f>IF(F6="Yes",Q6*F$5*D$2/52,0)</f>
        <v>0</v>
      </c>
      <c r="T6" s="26">
        <f>SUM(Q6:S6)</f>
        <v>0</v>
      </c>
    </row>
    <row r="7" spans="2:22" x14ac:dyDescent="0.25">
      <c r="B7" t="s">
        <v>79</v>
      </c>
      <c r="C7" s="126"/>
      <c r="D7" s="128">
        <v>1E-4</v>
      </c>
      <c r="E7" s="127" t="s">
        <v>70</v>
      </c>
      <c r="F7" s="138" t="s">
        <v>115</v>
      </c>
      <c r="G7" s="126"/>
      <c r="H7" s="135"/>
      <c r="I7" s="136"/>
      <c r="J7" s="135"/>
      <c r="K7" s="136"/>
      <c r="L7" s="137"/>
      <c r="M7" s="4">
        <f>L7*D7</f>
        <v>0</v>
      </c>
      <c r="N7" s="6">
        <f>IF(E7="Annual",D7*D$2,(D7*G7)+(H7*I7)+(J7*K7))</f>
        <v>0</v>
      </c>
      <c r="O7" s="2">
        <f t="shared" ref="O7" si="1">IF((M7-156)*0.138&gt;0,(M7-156)*0.138,0)</f>
        <v>0</v>
      </c>
      <c r="P7" s="2">
        <f>IF((M7-112)*0.01&gt;0,(M7-112)*0.01,0)</f>
        <v>0</v>
      </c>
      <c r="Q7" s="5">
        <f>IF(E7="Annual",(M7+O7+P7)*D$2,(M7+O7+P7)/D7*N7)</f>
        <v>0</v>
      </c>
      <c r="R7" s="126"/>
      <c r="S7" s="26">
        <f>IF(F7="Yes",Q7*F$5*D$2/52,0)</f>
        <v>0</v>
      </c>
      <c r="T7" s="26">
        <f>SUM(Q7:S7)</f>
        <v>0</v>
      </c>
    </row>
    <row r="8" spans="2:22" x14ac:dyDescent="0.25">
      <c r="C8" s="126"/>
      <c r="D8" s="126"/>
      <c r="E8" s="127"/>
      <c r="F8" s="138"/>
      <c r="G8" s="126"/>
      <c r="H8" s="135"/>
      <c r="I8" s="136"/>
      <c r="J8" s="135"/>
      <c r="K8" s="136"/>
      <c r="L8" s="137"/>
      <c r="M8" s="4"/>
      <c r="N8" s="6"/>
      <c r="O8" s="2"/>
      <c r="P8" s="2"/>
      <c r="Q8" s="5"/>
      <c r="R8" s="126"/>
      <c r="S8" s="75"/>
      <c r="T8" s="75"/>
    </row>
    <row r="9" spans="2:22" x14ac:dyDescent="0.25">
      <c r="B9" s="121" t="s">
        <v>76</v>
      </c>
      <c r="C9" s="129"/>
      <c r="D9" s="130"/>
      <c r="E9" s="131"/>
      <c r="F9" s="134"/>
      <c r="G9" s="130"/>
      <c r="H9" s="139"/>
      <c r="I9" s="140"/>
      <c r="J9" s="139"/>
      <c r="K9" s="140"/>
      <c r="L9" s="130"/>
      <c r="M9" s="11"/>
      <c r="N9" s="12"/>
      <c r="O9" s="13"/>
      <c r="P9" s="13"/>
      <c r="Q9" s="11"/>
      <c r="R9" s="130"/>
      <c r="S9" s="26"/>
      <c r="T9" s="26"/>
    </row>
    <row r="10" spans="2:22" x14ac:dyDescent="0.25">
      <c r="B10" s="7" t="s">
        <v>8</v>
      </c>
      <c r="C10" s="126"/>
      <c r="D10" s="126">
        <v>0</v>
      </c>
      <c r="E10" s="127" t="s">
        <v>71</v>
      </c>
      <c r="F10" s="138"/>
      <c r="G10" s="126"/>
      <c r="H10" s="135"/>
      <c r="I10" s="136"/>
      <c r="J10" s="135"/>
      <c r="K10" s="136"/>
      <c r="L10" s="137"/>
      <c r="M10" s="4">
        <f>L10*D10</f>
        <v>0</v>
      </c>
      <c r="N10" s="6">
        <f t="shared" ref="N10" si="2">IF(E10="Annual",D10*D$2,(D10*G10)+(H10*I10)+(J10*K10))</f>
        <v>0</v>
      </c>
      <c r="O10" s="2">
        <f t="shared" si="0"/>
        <v>0</v>
      </c>
      <c r="P10" s="2">
        <f t="shared" ref="P10:P11" si="3">IF((M10-112)*0.01&gt;0,(M10-112)*0.01,0)</f>
        <v>0</v>
      </c>
      <c r="Q10" s="5">
        <f>IF(E10="Annual",(M10+O10+P10)*D$2,(M10+O10+P10)/D10*N10)</f>
        <v>0</v>
      </c>
      <c r="R10" s="126"/>
      <c r="S10" s="26">
        <f t="shared" ref="S10:S37" si="4">IF(F10="Yes",Q10*F$5*D$2/52,0)</f>
        <v>0</v>
      </c>
      <c r="T10" s="26">
        <f t="shared" ref="T10:T22" si="5">SUM(Q10:S10)</f>
        <v>0</v>
      </c>
    </row>
    <row r="11" spans="2:22" x14ac:dyDescent="0.25">
      <c r="B11" s="7" t="s">
        <v>8</v>
      </c>
      <c r="C11" s="126"/>
      <c r="D11" s="126">
        <v>0</v>
      </c>
      <c r="E11" s="127" t="s">
        <v>71</v>
      </c>
      <c r="F11" s="138"/>
      <c r="G11" s="126"/>
      <c r="H11" s="135"/>
      <c r="I11" s="136"/>
      <c r="J11" s="135"/>
      <c r="K11" s="136"/>
      <c r="L11" s="137"/>
      <c r="M11" s="4">
        <f>L11*D11</f>
        <v>0</v>
      </c>
      <c r="N11" s="6">
        <f t="shared" ref="N11" si="6">IF(E11="Annual",D11*D$2,(D11*G11)+(H11*I11)+(J11*K11))</f>
        <v>0</v>
      </c>
      <c r="O11" s="2">
        <f>IF((M11-156)*0.138&gt;0,(M11-156)*0.138,0)</f>
        <v>0</v>
      </c>
      <c r="P11" s="2">
        <f t="shared" si="3"/>
        <v>0</v>
      </c>
      <c r="Q11" s="5">
        <f>IF(E11="Annual",(M11+O11+P11)*D$2,(M11+O11+P11)/D11*N11)</f>
        <v>0</v>
      </c>
      <c r="R11" s="126"/>
      <c r="S11" s="26">
        <f t="shared" si="4"/>
        <v>0</v>
      </c>
      <c r="T11" s="26">
        <f t="shared" si="5"/>
        <v>0</v>
      </c>
    </row>
    <row r="12" spans="2:22" x14ac:dyDescent="0.25">
      <c r="B12" s="7" t="s">
        <v>9</v>
      </c>
      <c r="C12" s="126"/>
      <c r="D12" s="128">
        <v>1E-4</v>
      </c>
      <c r="E12" s="127"/>
      <c r="F12" s="138"/>
      <c r="G12" s="126"/>
      <c r="H12" s="135"/>
      <c r="I12" s="136"/>
      <c r="J12" s="135"/>
      <c r="K12" s="136"/>
      <c r="L12" s="137"/>
      <c r="M12" s="4">
        <f t="shared" ref="M12:M37" si="7">L12*D12</f>
        <v>0</v>
      </c>
      <c r="N12" s="6">
        <f t="shared" ref="N12:N37" si="8">IF(E12="Annual",D12*D$2,(D12*G12)+(H12*I12)+(J12*K12))</f>
        <v>0</v>
      </c>
      <c r="O12" s="2">
        <f t="shared" ref="O12:O37" si="9">IF((M12-156)*0.138&gt;0,(M12-156)*0.138,0)</f>
        <v>0</v>
      </c>
      <c r="P12" s="2">
        <f t="shared" ref="P12:P37" si="10">IF((M12-112)*0.01&gt;0,(M12-112)*0.01,0)</f>
        <v>0</v>
      </c>
      <c r="Q12" s="5">
        <f t="shared" ref="Q12:Q37" si="11">IF(E12="Annual",(M12+O12+P12)*D$2,(M12+O12+P12)/D12*N12)</f>
        <v>0</v>
      </c>
      <c r="R12" s="126"/>
      <c r="S12" s="26">
        <f t="shared" si="4"/>
        <v>0</v>
      </c>
      <c r="T12" s="26">
        <f t="shared" si="5"/>
        <v>0</v>
      </c>
    </row>
    <row r="13" spans="2:22" x14ac:dyDescent="0.25">
      <c r="B13" s="7" t="s">
        <v>9</v>
      </c>
      <c r="C13" s="126"/>
      <c r="D13" s="128">
        <v>1E-4</v>
      </c>
      <c r="E13" s="127"/>
      <c r="F13" s="138"/>
      <c r="G13" s="126"/>
      <c r="H13" s="135"/>
      <c r="I13" s="136"/>
      <c r="J13" s="135"/>
      <c r="K13" s="136"/>
      <c r="L13" s="137"/>
      <c r="M13" s="4">
        <f t="shared" si="7"/>
        <v>0</v>
      </c>
      <c r="N13" s="6">
        <f t="shared" si="8"/>
        <v>0</v>
      </c>
      <c r="O13" s="2">
        <f t="shared" si="9"/>
        <v>0</v>
      </c>
      <c r="P13" s="2">
        <f t="shared" si="10"/>
        <v>0</v>
      </c>
      <c r="Q13" s="5">
        <f t="shared" si="11"/>
        <v>0</v>
      </c>
      <c r="R13" s="126"/>
      <c r="S13" s="26">
        <f t="shared" si="4"/>
        <v>0</v>
      </c>
      <c r="T13" s="26">
        <f t="shared" si="5"/>
        <v>0</v>
      </c>
    </row>
    <row r="14" spans="2:22" x14ac:dyDescent="0.25">
      <c r="B14" s="7" t="s">
        <v>9</v>
      </c>
      <c r="C14" s="126"/>
      <c r="D14" s="128">
        <v>1E-4</v>
      </c>
      <c r="E14" s="127"/>
      <c r="F14" s="138"/>
      <c r="G14" s="126"/>
      <c r="H14" s="135"/>
      <c r="I14" s="136"/>
      <c r="J14" s="135"/>
      <c r="K14" s="136"/>
      <c r="L14" s="137"/>
      <c r="M14" s="4">
        <f t="shared" si="7"/>
        <v>0</v>
      </c>
      <c r="N14" s="6">
        <f t="shared" si="8"/>
        <v>0</v>
      </c>
      <c r="O14" s="2">
        <f t="shared" si="9"/>
        <v>0</v>
      </c>
      <c r="P14" s="2">
        <f t="shared" si="10"/>
        <v>0</v>
      </c>
      <c r="Q14" s="5">
        <f t="shared" si="11"/>
        <v>0</v>
      </c>
      <c r="R14" s="126"/>
      <c r="S14" s="26">
        <f t="shared" si="4"/>
        <v>0</v>
      </c>
      <c r="T14" s="26">
        <f t="shared" si="5"/>
        <v>0</v>
      </c>
    </row>
    <row r="15" spans="2:22" x14ac:dyDescent="0.25">
      <c r="B15" s="7" t="s">
        <v>9</v>
      </c>
      <c r="C15" s="126"/>
      <c r="D15" s="128">
        <v>1E-4</v>
      </c>
      <c r="E15" s="127"/>
      <c r="F15" s="138"/>
      <c r="G15" s="126"/>
      <c r="H15" s="135"/>
      <c r="I15" s="136"/>
      <c r="J15" s="135"/>
      <c r="K15" s="136"/>
      <c r="L15" s="137"/>
      <c r="M15" s="4">
        <f t="shared" si="7"/>
        <v>0</v>
      </c>
      <c r="N15" s="6">
        <f t="shared" si="8"/>
        <v>0</v>
      </c>
      <c r="O15" s="2">
        <f t="shared" si="9"/>
        <v>0</v>
      </c>
      <c r="P15" s="2">
        <f t="shared" si="10"/>
        <v>0</v>
      </c>
      <c r="Q15" s="5">
        <f t="shared" si="11"/>
        <v>0</v>
      </c>
      <c r="R15" s="126"/>
      <c r="S15" s="75">
        <f t="shared" si="4"/>
        <v>0</v>
      </c>
      <c r="T15" s="75">
        <f t="shared" si="5"/>
        <v>0</v>
      </c>
    </row>
    <row r="16" spans="2:22" x14ac:dyDescent="0.25">
      <c r="B16" s="122" t="s">
        <v>77</v>
      </c>
      <c r="C16" s="129"/>
      <c r="D16" s="130"/>
      <c r="E16" s="131"/>
      <c r="F16" s="134"/>
      <c r="G16" s="130"/>
      <c r="H16" s="139"/>
      <c r="I16" s="140"/>
      <c r="J16" s="139"/>
      <c r="K16" s="140"/>
      <c r="L16" s="130"/>
      <c r="M16" s="11"/>
      <c r="N16" s="12"/>
      <c r="O16" s="13"/>
      <c r="P16" s="13"/>
      <c r="Q16" s="11"/>
      <c r="R16" s="130"/>
      <c r="S16" s="26"/>
      <c r="T16" s="26"/>
    </row>
    <row r="17" spans="2:20" x14ac:dyDescent="0.25">
      <c r="B17" s="8" t="s">
        <v>8</v>
      </c>
      <c r="C17" s="126"/>
      <c r="D17" s="128">
        <v>1E-4</v>
      </c>
      <c r="E17" s="127" t="s">
        <v>70</v>
      </c>
      <c r="F17" s="138"/>
      <c r="G17" s="126"/>
      <c r="H17" s="135"/>
      <c r="I17" s="136"/>
      <c r="J17" s="135"/>
      <c r="K17" s="136"/>
      <c r="L17" s="137"/>
      <c r="M17" s="4">
        <f>L17*D17</f>
        <v>0</v>
      </c>
      <c r="N17" s="6">
        <f t="shared" ref="N17:N22" si="12">IF(E17="Annual",D17*D$2,(D17*G17)+(H17*I17)+(J17*K17))</f>
        <v>0</v>
      </c>
      <c r="O17" s="2">
        <f t="shared" ref="O17" si="13">IF((M17-156)*0.138&gt;0,(M17-156)*0.138,0)</f>
        <v>0</v>
      </c>
      <c r="P17" s="2">
        <f t="shared" ref="P17:P22" si="14">IF((M17-112)*0.01&gt;0,(M17-112)*0.01,0)</f>
        <v>0</v>
      </c>
      <c r="Q17" s="5">
        <f>IF(E17="Annual",(M17+O17+P17)*D$2,(M17+O17+P17)/D17*N17)</f>
        <v>0</v>
      </c>
      <c r="R17" s="126"/>
      <c r="S17" s="26">
        <f t="shared" si="4"/>
        <v>0</v>
      </c>
      <c r="T17" s="26">
        <f t="shared" si="5"/>
        <v>0</v>
      </c>
    </row>
    <row r="18" spans="2:20" x14ac:dyDescent="0.25">
      <c r="B18" s="8" t="s">
        <v>8</v>
      </c>
      <c r="C18" s="126"/>
      <c r="D18" s="128">
        <v>1E-4</v>
      </c>
      <c r="E18" s="127" t="s">
        <v>71</v>
      </c>
      <c r="F18" s="138"/>
      <c r="G18" s="126"/>
      <c r="H18" s="135"/>
      <c r="I18" s="136"/>
      <c r="J18" s="135"/>
      <c r="K18" s="136"/>
      <c r="L18" s="137"/>
      <c r="M18" s="4">
        <f>L18*D18</f>
        <v>0</v>
      </c>
      <c r="N18" s="6">
        <f t="shared" si="12"/>
        <v>5.0000000000000001E-3</v>
      </c>
      <c r="O18" s="2">
        <f>IF((M18-156)*0.138&gt;0,(M18-156)*0.138,0)</f>
        <v>0</v>
      </c>
      <c r="P18" s="2">
        <f t="shared" si="14"/>
        <v>0</v>
      </c>
      <c r="Q18" s="5">
        <f>IF(E18="Annual",(M18+O18+P18)*D$2,(M18+O18+P18)/D18*N18)</f>
        <v>0</v>
      </c>
      <c r="R18" s="126"/>
      <c r="S18" s="26">
        <f t="shared" si="4"/>
        <v>0</v>
      </c>
      <c r="T18" s="26">
        <f t="shared" si="5"/>
        <v>0</v>
      </c>
    </row>
    <row r="19" spans="2:20" x14ac:dyDescent="0.25">
      <c r="B19" s="8" t="s">
        <v>9</v>
      </c>
      <c r="C19" s="126"/>
      <c r="D19" s="128">
        <v>1E-4</v>
      </c>
      <c r="E19" s="127"/>
      <c r="F19" s="138"/>
      <c r="G19" s="126"/>
      <c r="H19" s="135"/>
      <c r="I19" s="136"/>
      <c r="J19" s="135"/>
      <c r="K19" s="136"/>
      <c r="L19" s="137"/>
      <c r="M19" s="4">
        <f t="shared" ref="M19:M22" si="15">L19*D19</f>
        <v>0</v>
      </c>
      <c r="N19" s="6">
        <f t="shared" si="12"/>
        <v>0</v>
      </c>
      <c r="O19" s="2">
        <f t="shared" ref="O19:O22" si="16">IF((M19-156)*0.138&gt;0,(M19-156)*0.138,0)</f>
        <v>0</v>
      </c>
      <c r="P19" s="2">
        <f t="shared" si="14"/>
        <v>0</v>
      </c>
      <c r="Q19" s="5">
        <f t="shared" ref="Q19:Q22" si="17">IF(E19="Annual",(M19+O19+P19)*D$2,(M19+O19+P19)/D19*N19)</f>
        <v>0</v>
      </c>
      <c r="R19" s="126"/>
      <c r="S19" s="26">
        <f t="shared" si="4"/>
        <v>0</v>
      </c>
      <c r="T19" s="26">
        <f t="shared" si="5"/>
        <v>0</v>
      </c>
    </row>
    <row r="20" spans="2:20" x14ac:dyDescent="0.25">
      <c r="B20" s="8" t="s">
        <v>9</v>
      </c>
      <c r="C20" s="126"/>
      <c r="D20" s="128">
        <v>1E-4</v>
      </c>
      <c r="E20" s="127"/>
      <c r="F20" s="138"/>
      <c r="G20" s="126"/>
      <c r="H20" s="135"/>
      <c r="I20" s="136"/>
      <c r="J20" s="135"/>
      <c r="K20" s="136"/>
      <c r="L20" s="137"/>
      <c r="M20" s="4">
        <f t="shared" si="15"/>
        <v>0</v>
      </c>
      <c r="N20" s="6">
        <f t="shared" si="12"/>
        <v>0</v>
      </c>
      <c r="O20" s="2">
        <f t="shared" si="16"/>
        <v>0</v>
      </c>
      <c r="P20" s="2">
        <f t="shared" si="14"/>
        <v>0</v>
      </c>
      <c r="Q20" s="5">
        <f t="shared" si="17"/>
        <v>0</v>
      </c>
      <c r="R20" s="126"/>
      <c r="S20" s="26">
        <f t="shared" si="4"/>
        <v>0</v>
      </c>
      <c r="T20" s="26">
        <f t="shared" si="5"/>
        <v>0</v>
      </c>
    </row>
    <row r="21" spans="2:20" x14ac:dyDescent="0.25">
      <c r="B21" s="8" t="s">
        <v>9</v>
      </c>
      <c r="C21" s="126"/>
      <c r="D21" s="128">
        <v>1E-4</v>
      </c>
      <c r="E21" s="127"/>
      <c r="F21" s="138"/>
      <c r="G21" s="126"/>
      <c r="H21" s="135"/>
      <c r="I21" s="136"/>
      <c r="J21" s="135"/>
      <c r="K21" s="136"/>
      <c r="L21" s="137"/>
      <c r="M21" s="4">
        <f t="shared" si="15"/>
        <v>0</v>
      </c>
      <c r="N21" s="6">
        <f t="shared" si="12"/>
        <v>0</v>
      </c>
      <c r="O21" s="2">
        <f t="shared" si="16"/>
        <v>0</v>
      </c>
      <c r="P21" s="2">
        <f t="shared" si="14"/>
        <v>0</v>
      </c>
      <c r="Q21" s="5">
        <f t="shared" si="17"/>
        <v>0</v>
      </c>
      <c r="R21" s="126"/>
      <c r="S21" s="26">
        <f t="shared" si="4"/>
        <v>0</v>
      </c>
      <c r="T21" s="26">
        <f t="shared" si="5"/>
        <v>0</v>
      </c>
    </row>
    <row r="22" spans="2:20" x14ac:dyDescent="0.25">
      <c r="B22" s="8" t="s">
        <v>9</v>
      </c>
      <c r="C22" s="126"/>
      <c r="D22" s="128">
        <v>1E-4</v>
      </c>
      <c r="E22" s="127"/>
      <c r="F22" s="138"/>
      <c r="G22" s="126"/>
      <c r="H22" s="135"/>
      <c r="I22" s="136"/>
      <c r="J22" s="135"/>
      <c r="K22" s="136"/>
      <c r="L22" s="137"/>
      <c r="M22" s="4">
        <f t="shared" si="15"/>
        <v>0</v>
      </c>
      <c r="N22" s="6">
        <f t="shared" si="12"/>
        <v>0</v>
      </c>
      <c r="O22" s="2">
        <f t="shared" si="16"/>
        <v>0</v>
      </c>
      <c r="P22" s="2">
        <f t="shared" si="14"/>
        <v>0</v>
      </c>
      <c r="Q22" s="5">
        <f t="shared" si="17"/>
        <v>0</v>
      </c>
      <c r="R22" s="126"/>
      <c r="S22" s="75">
        <f t="shared" si="4"/>
        <v>0</v>
      </c>
      <c r="T22" s="75">
        <f t="shared" si="5"/>
        <v>0</v>
      </c>
    </row>
    <row r="23" spans="2:20" x14ac:dyDescent="0.25">
      <c r="B23" s="123" t="s">
        <v>78</v>
      </c>
      <c r="C23" s="129"/>
      <c r="D23" s="130"/>
      <c r="E23" s="131"/>
      <c r="F23" s="134"/>
      <c r="G23" s="130"/>
      <c r="H23" s="139"/>
      <c r="I23" s="140"/>
      <c r="J23" s="139"/>
      <c r="K23" s="140"/>
      <c r="L23" s="130"/>
      <c r="M23" s="11"/>
      <c r="N23" s="12"/>
      <c r="O23" s="13"/>
      <c r="P23" s="13"/>
      <c r="Q23" s="11"/>
      <c r="R23" s="130"/>
      <c r="S23" s="26"/>
      <c r="T23" s="26"/>
    </row>
    <row r="24" spans="2:20" x14ac:dyDescent="0.25">
      <c r="B24" s="10" t="s">
        <v>8</v>
      </c>
      <c r="C24" s="126"/>
      <c r="D24" s="128">
        <v>1E-4</v>
      </c>
      <c r="E24" s="127" t="s">
        <v>70</v>
      </c>
      <c r="F24" s="138"/>
      <c r="G24" s="126"/>
      <c r="H24" s="135"/>
      <c r="I24" s="136"/>
      <c r="J24" s="135"/>
      <c r="K24" s="136"/>
      <c r="L24" s="137"/>
      <c r="M24" s="4">
        <f>L24*D24</f>
        <v>0</v>
      </c>
      <c r="N24" s="6">
        <f t="shared" ref="N24:N29" si="18">IF(E24="Annual",D24*D$2,(D24*G24)+(H24*I24)+(J24*K24))</f>
        <v>0</v>
      </c>
      <c r="O24" s="2">
        <f t="shared" ref="O24" si="19">IF((M24-156)*0.138&gt;0,(M24-156)*0.138,0)</f>
        <v>0</v>
      </c>
      <c r="P24" s="2">
        <f t="shared" ref="P24:P29" si="20">IF((M24-112)*0.01&gt;0,(M24-112)*0.01,0)</f>
        <v>0</v>
      </c>
      <c r="Q24" s="5">
        <f>IF(E24="Annual",(M24+O24+P24)*D$2,(M24+O24+P24)/D24*N24)</f>
        <v>0</v>
      </c>
      <c r="R24" s="126"/>
      <c r="S24" s="26">
        <f t="shared" ref="S24:S29" si="21">IF(F24="Yes",Q24*F$5*D$2/52,0)</f>
        <v>0</v>
      </c>
      <c r="T24" s="26">
        <f t="shared" ref="T24:T29" si="22">SUM(Q24:S24)</f>
        <v>0</v>
      </c>
    </row>
    <row r="25" spans="2:20" x14ac:dyDescent="0.25">
      <c r="B25" s="10" t="s">
        <v>8</v>
      </c>
      <c r="C25" s="126"/>
      <c r="D25" s="128">
        <v>1E-4</v>
      </c>
      <c r="E25" s="127" t="s">
        <v>71</v>
      </c>
      <c r="F25" s="138"/>
      <c r="G25" s="126"/>
      <c r="H25" s="135"/>
      <c r="I25" s="136"/>
      <c r="J25" s="135"/>
      <c r="K25" s="136"/>
      <c r="L25" s="137"/>
      <c r="M25" s="4">
        <f>L25*D25</f>
        <v>0</v>
      </c>
      <c r="N25" s="6">
        <f t="shared" si="18"/>
        <v>5.0000000000000001E-3</v>
      </c>
      <c r="O25" s="2">
        <f>IF((M25-156)*0.138&gt;0,(M25-156)*0.138,0)</f>
        <v>0</v>
      </c>
      <c r="P25" s="2">
        <f t="shared" si="20"/>
        <v>0</v>
      </c>
      <c r="Q25" s="5">
        <f>IF(E25="Annual",(M25+O25+P25)*D$2,(M25+O25+P25)/D25*N25)</f>
        <v>0</v>
      </c>
      <c r="R25" s="126"/>
      <c r="S25" s="26">
        <f t="shared" si="21"/>
        <v>0</v>
      </c>
      <c r="T25" s="26">
        <f t="shared" si="22"/>
        <v>0</v>
      </c>
    </row>
    <row r="26" spans="2:20" x14ac:dyDescent="0.25">
      <c r="B26" s="10" t="s">
        <v>9</v>
      </c>
      <c r="C26" s="126"/>
      <c r="D26" s="128">
        <v>1E-4</v>
      </c>
      <c r="E26" s="127"/>
      <c r="F26" s="138"/>
      <c r="G26" s="126"/>
      <c r="H26" s="135"/>
      <c r="I26" s="136"/>
      <c r="J26" s="135"/>
      <c r="K26" s="136"/>
      <c r="L26" s="137"/>
      <c r="M26" s="4">
        <f t="shared" ref="M26:M29" si="23">L26*D26</f>
        <v>0</v>
      </c>
      <c r="N26" s="6">
        <f t="shared" si="18"/>
        <v>0</v>
      </c>
      <c r="O26" s="2">
        <f t="shared" ref="O26:O29" si="24">IF((M26-156)*0.138&gt;0,(M26-156)*0.138,0)</f>
        <v>0</v>
      </c>
      <c r="P26" s="2">
        <f t="shared" si="20"/>
        <v>0</v>
      </c>
      <c r="Q26" s="5">
        <f t="shared" ref="Q26:Q29" si="25">IF(E26="Annual",(M26+O26+P26)*D$2,(M26+O26+P26)/D26*N26)</f>
        <v>0</v>
      </c>
      <c r="R26" s="126"/>
      <c r="S26" s="26">
        <f t="shared" si="21"/>
        <v>0</v>
      </c>
      <c r="T26" s="26">
        <f t="shared" si="22"/>
        <v>0</v>
      </c>
    </row>
    <row r="27" spans="2:20" x14ac:dyDescent="0.25">
      <c r="B27" s="10" t="s">
        <v>9</v>
      </c>
      <c r="C27" s="126"/>
      <c r="D27" s="128">
        <v>1E-4</v>
      </c>
      <c r="E27" s="127"/>
      <c r="F27" s="138"/>
      <c r="G27" s="126"/>
      <c r="H27" s="135"/>
      <c r="I27" s="136"/>
      <c r="J27" s="135"/>
      <c r="K27" s="136"/>
      <c r="L27" s="137"/>
      <c r="M27" s="4">
        <f t="shared" si="23"/>
        <v>0</v>
      </c>
      <c r="N27" s="6">
        <f t="shared" si="18"/>
        <v>0</v>
      </c>
      <c r="O27" s="2">
        <f t="shared" si="24"/>
        <v>0</v>
      </c>
      <c r="P27" s="2">
        <f t="shared" si="20"/>
        <v>0</v>
      </c>
      <c r="Q27" s="5">
        <f t="shared" si="25"/>
        <v>0</v>
      </c>
      <c r="R27" s="126"/>
      <c r="S27" s="26">
        <f t="shared" si="21"/>
        <v>0</v>
      </c>
      <c r="T27" s="26">
        <f t="shared" si="22"/>
        <v>0</v>
      </c>
    </row>
    <row r="28" spans="2:20" x14ac:dyDescent="0.25">
      <c r="B28" s="10" t="s">
        <v>9</v>
      </c>
      <c r="C28" s="126"/>
      <c r="D28" s="128">
        <v>1E-4</v>
      </c>
      <c r="E28" s="127"/>
      <c r="F28" s="138"/>
      <c r="G28" s="126"/>
      <c r="H28" s="135"/>
      <c r="I28" s="136"/>
      <c r="J28" s="135"/>
      <c r="K28" s="136"/>
      <c r="L28" s="137"/>
      <c r="M28" s="4">
        <f t="shared" si="23"/>
        <v>0</v>
      </c>
      <c r="N28" s="6">
        <f t="shared" si="18"/>
        <v>0</v>
      </c>
      <c r="O28" s="2">
        <f t="shared" si="24"/>
        <v>0</v>
      </c>
      <c r="P28" s="2">
        <f t="shared" si="20"/>
        <v>0</v>
      </c>
      <c r="Q28" s="5">
        <f t="shared" si="25"/>
        <v>0</v>
      </c>
      <c r="R28" s="126"/>
      <c r="S28" s="26">
        <f t="shared" si="21"/>
        <v>0</v>
      </c>
      <c r="T28" s="26">
        <f t="shared" si="22"/>
        <v>0</v>
      </c>
    </row>
    <row r="29" spans="2:20" x14ac:dyDescent="0.25">
      <c r="B29" s="17" t="s">
        <v>9</v>
      </c>
      <c r="C29" s="132"/>
      <c r="D29" s="128">
        <v>1E-4</v>
      </c>
      <c r="E29" s="133"/>
      <c r="F29" s="141"/>
      <c r="G29" s="132"/>
      <c r="H29" s="142"/>
      <c r="I29" s="143"/>
      <c r="J29" s="142"/>
      <c r="K29" s="143"/>
      <c r="L29" s="144"/>
      <c r="M29" s="20">
        <f t="shared" si="23"/>
        <v>0</v>
      </c>
      <c r="N29" s="21">
        <f t="shared" si="18"/>
        <v>0</v>
      </c>
      <c r="O29" s="19">
        <f t="shared" si="24"/>
        <v>0</v>
      </c>
      <c r="P29" s="19">
        <f t="shared" si="20"/>
        <v>0</v>
      </c>
      <c r="Q29" s="22">
        <f t="shared" si="25"/>
        <v>0</v>
      </c>
      <c r="R29" s="132"/>
      <c r="S29" s="75">
        <f t="shared" si="21"/>
        <v>0</v>
      </c>
      <c r="T29" s="75">
        <f t="shared" si="22"/>
        <v>0</v>
      </c>
    </row>
    <row r="30" spans="2:20" ht="30.75" customHeight="1" x14ac:dyDescent="0.25">
      <c r="C30" s="126"/>
      <c r="D30" s="130"/>
      <c r="E30" s="127"/>
      <c r="F30" s="138"/>
      <c r="G30" s="126"/>
      <c r="H30" s="135"/>
      <c r="I30" s="136"/>
      <c r="J30" s="135"/>
      <c r="K30" s="136"/>
      <c r="L30" s="137"/>
      <c r="M30" s="4"/>
      <c r="N30" s="6"/>
      <c r="O30" s="2"/>
      <c r="P30" s="2"/>
      <c r="Q30" s="5"/>
      <c r="R30" s="126"/>
      <c r="S30" s="26"/>
      <c r="T30" s="26"/>
    </row>
    <row r="31" spans="2:20" x14ac:dyDescent="0.25">
      <c r="B31" t="s">
        <v>10</v>
      </c>
      <c r="C31" s="126" t="s">
        <v>69</v>
      </c>
      <c r="D31" s="128">
        <v>1E-4</v>
      </c>
      <c r="E31" s="127"/>
      <c r="F31" s="138"/>
      <c r="G31" s="126"/>
      <c r="H31" s="135"/>
      <c r="I31" s="136"/>
      <c r="J31" s="135"/>
      <c r="K31" s="136"/>
      <c r="L31" s="137"/>
      <c r="M31" s="4">
        <f t="shared" si="7"/>
        <v>0</v>
      </c>
      <c r="N31" s="6">
        <f t="shared" si="8"/>
        <v>0</v>
      </c>
      <c r="O31" s="2">
        <f t="shared" si="9"/>
        <v>0</v>
      </c>
      <c r="P31" s="2">
        <f t="shared" si="10"/>
        <v>0</v>
      </c>
      <c r="Q31" s="5">
        <f t="shared" si="11"/>
        <v>0</v>
      </c>
      <c r="R31" s="126"/>
      <c r="S31" s="26">
        <f t="shared" si="4"/>
        <v>0</v>
      </c>
      <c r="T31" s="26">
        <f t="shared" ref="T31:T37" si="26">SUM(Q31:S31)</f>
        <v>0</v>
      </c>
    </row>
    <row r="32" spans="2:20" x14ac:dyDescent="0.25">
      <c r="B32" t="s">
        <v>11</v>
      </c>
      <c r="C32" s="126"/>
      <c r="D32" s="128">
        <v>1E-4</v>
      </c>
      <c r="E32" s="127"/>
      <c r="F32" s="138"/>
      <c r="G32" s="126"/>
      <c r="H32" s="135"/>
      <c r="I32" s="136"/>
      <c r="J32" s="135"/>
      <c r="K32" s="136"/>
      <c r="L32" s="137"/>
      <c r="M32" s="4">
        <f t="shared" si="7"/>
        <v>0</v>
      </c>
      <c r="N32" s="6">
        <f t="shared" si="8"/>
        <v>0</v>
      </c>
      <c r="O32" s="2">
        <f t="shared" si="9"/>
        <v>0</v>
      </c>
      <c r="P32" s="2">
        <f t="shared" si="10"/>
        <v>0</v>
      </c>
      <c r="Q32" s="5">
        <f t="shared" si="11"/>
        <v>0</v>
      </c>
      <c r="R32" s="126"/>
      <c r="S32" s="26">
        <f t="shared" si="4"/>
        <v>0</v>
      </c>
      <c r="T32" s="26">
        <f t="shared" si="26"/>
        <v>0</v>
      </c>
    </row>
    <row r="33" spans="2:20" x14ac:dyDescent="0.25">
      <c r="B33" t="s">
        <v>12</v>
      </c>
      <c r="C33" s="126"/>
      <c r="D33" s="128">
        <v>1E-4</v>
      </c>
      <c r="E33" s="127"/>
      <c r="F33" s="138"/>
      <c r="G33" s="126"/>
      <c r="H33" s="135"/>
      <c r="I33" s="136"/>
      <c r="J33" s="135"/>
      <c r="K33" s="136"/>
      <c r="L33" s="137"/>
      <c r="M33" s="4">
        <f t="shared" si="7"/>
        <v>0</v>
      </c>
      <c r="N33" s="6">
        <f t="shared" si="8"/>
        <v>0</v>
      </c>
      <c r="O33" s="2">
        <f t="shared" si="9"/>
        <v>0</v>
      </c>
      <c r="P33" s="2">
        <f t="shared" si="10"/>
        <v>0</v>
      </c>
      <c r="Q33" s="5">
        <f t="shared" si="11"/>
        <v>0</v>
      </c>
      <c r="R33" s="126"/>
      <c r="S33" s="26">
        <f t="shared" si="4"/>
        <v>0</v>
      </c>
      <c r="T33" s="26">
        <f t="shared" si="26"/>
        <v>0</v>
      </c>
    </row>
    <row r="34" spans="2:20" x14ac:dyDescent="0.25">
      <c r="B34" t="s">
        <v>80</v>
      </c>
      <c r="C34" s="126"/>
      <c r="D34" s="128">
        <v>1E-4</v>
      </c>
      <c r="E34" s="127"/>
      <c r="F34" s="138"/>
      <c r="G34" s="126"/>
      <c r="H34" s="135"/>
      <c r="I34" s="136"/>
      <c r="J34" s="135"/>
      <c r="K34" s="136"/>
      <c r="L34" s="137"/>
      <c r="M34" s="4">
        <f t="shared" si="7"/>
        <v>0</v>
      </c>
      <c r="N34" s="6">
        <f t="shared" si="8"/>
        <v>0</v>
      </c>
      <c r="O34" s="2">
        <f t="shared" si="9"/>
        <v>0</v>
      </c>
      <c r="P34" s="2">
        <f t="shared" si="10"/>
        <v>0</v>
      </c>
      <c r="Q34" s="5">
        <f t="shared" si="11"/>
        <v>0</v>
      </c>
      <c r="R34" s="126"/>
      <c r="S34" s="26">
        <f t="shared" si="4"/>
        <v>0</v>
      </c>
      <c r="T34" s="26">
        <f t="shared" si="26"/>
        <v>0</v>
      </c>
    </row>
    <row r="35" spans="2:20" x14ac:dyDescent="0.25">
      <c r="B35" t="s">
        <v>81</v>
      </c>
      <c r="C35" s="126"/>
      <c r="D35" s="128">
        <v>1E-4</v>
      </c>
      <c r="E35" s="127"/>
      <c r="F35" s="138"/>
      <c r="G35" s="126"/>
      <c r="H35" s="135"/>
      <c r="I35" s="136"/>
      <c r="J35" s="135"/>
      <c r="K35" s="136"/>
      <c r="L35" s="137"/>
      <c r="M35" s="4">
        <f t="shared" si="7"/>
        <v>0</v>
      </c>
      <c r="N35" s="6">
        <f t="shared" si="8"/>
        <v>0</v>
      </c>
      <c r="O35" s="2">
        <f t="shared" si="9"/>
        <v>0</v>
      </c>
      <c r="P35" s="2">
        <f t="shared" si="10"/>
        <v>0</v>
      </c>
      <c r="Q35" s="5">
        <f t="shared" si="11"/>
        <v>0</v>
      </c>
      <c r="R35" s="126"/>
      <c r="S35" s="26">
        <f t="shared" si="4"/>
        <v>0</v>
      </c>
      <c r="T35" s="26">
        <f t="shared" si="26"/>
        <v>0</v>
      </c>
    </row>
    <row r="36" spans="2:20" x14ac:dyDescent="0.25">
      <c r="B36" t="s">
        <v>82</v>
      </c>
      <c r="C36" s="126"/>
      <c r="D36" s="128">
        <v>1E-4</v>
      </c>
      <c r="E36" s="127"/>
      <c r="F36" s="141"/>
      <c r="G36" s="126"/>
      <c r="H36" s="135"/>
      <c r="I36" s="136"/>
      <c r="J36" s="135"/>
      <c r="K36" s="136"/>
      <c r="L36" s="137"/>
      <c r="M36" s="4">
        <f t="shared" si="7"/>
        <v>0</v>
      </c>
      <c r="N36" s="6">
        <f t="shared" si="8"/>
        <v>0</v>
      </c>
      <c r="O36" s="2">
        <f t="shared" si="9"/>
        <v>0</v>
      </c>
      <c r="P36" s="2">
        <f t="shared" si="10"/>
        <v>0</v>
      </c>
      <c r="Q36" s="5">
        <f t="shared" si="11"/>
        <v>0</v>
      </c>
      <c r="R36" s="126"/>
      <c r="S36" s="26">
        <f t="shared" si="4"/>
        <v>0</v>
      </c>
      <c r="T36" s="26">
        <f t="shared" si="26"/>
        <v>0</v>
      </c>
    </row>
    <row r="37" spans="2:20" x14ac:dyDescent="0.25">
      <c r="B37" s="18"/>
      <c r="C37" s="18"/>
      <c r="D37" s="76">
        <v>1E-4</v>
      </c>
      <c r="E37" s="18"/>
      <c r="F37" s="90"/>
      <c r="G37" s="18"/>
      <c r="H37" s="18"/>
      <c r="I37" s="18"/>
      <c r="J37" s="18"/>
      <c r="K37" s="18"/>
      <c r="L37" s="19"/>
      <c r="M37" s="20">
        <f t="shared" si="7"/>
        <v>0</v>
      </c>
      <c r="N37" s="21">
        <f t="shared" si="8"/>
        <v>0</v>
      </c>
      <c r="O37" s="19">
        <f t="shared" si="9"/>
        <v>0</v>
      </c>
      <c r="P37" s="19">
        <f t="shared" si="10"/>
        <v>0</v>
      </c>
      <c r="Q37" s="22">
        <f t="shared" si="11"/>
        <v>0</v>
      </c>
      <c r="R37" s="132"/>
      <c r="S37" s="75">
        <f t="shared" si="4"/>
        <v>0</v>
      </c>
      <c r="T37" s="75">
        <f t="shared" si="26"/>
        <v>0</v>
      </c>
    </row>
  </sheetData>
  <sheetProtection password="FD62" sheet="1" objects="1" scenarios="1" selectLockedCells="1"/>
  <mergeCells count="2">
    <mergeCell ref="H3:I3"/>
    <mergeCell ref="J3:K3"/>
  </mergeCells>
  <conditionalFormatting sqref="G6:K8 G30:K43">
    <cfRule type="expression" dxfId="4" priority="9">
      <formula>$E6="Annual"</formula>
    </cfRule>
  </conditionalFormatting>
  <conditionalFormatting sqref="G9:K15">
    <cfRule type="expression" dxfId="3" priority="8">
      <formula>$E9="Annual"</formula>
    </cfRule>
  </conditionalFormatting>
  <conditionalFormatting sqref="G16:K22">
    <cfRule type="expression" dxfId="2" priority="7">
      <formula>$E16="Annual"</formula>
    </cfRule>
  </conditionalFormatting>
  <conditionalFormatting sqref="F6">
    <cfRule type="expression" dxfId="1" priority="5">
      <formula>$E6="Annual"</formula>
    </cfRule>
  </conditionalFormatting>
  <conditionalFormatting sqref="G23:K29">
    <cfRule type="expression" dxfId="0" priority="4">
      <formula>$E23="Annual"</formula>
    </cfRule>
  </conditionalFormatting>
  <dataValidations count="4">
    <dataValidation type="list" allowBlank="1" showInputMessage="1" showErrorMessage="1" sqref="E6:E35">
      <formula1>$U$1:$U$2</formula1>
    </dataValidation>
    <dataValidation type="list" allowBlank="1" showInputMessage="1" showErrorMessage="1" sqref="F6:F37">
      <formula1>$V$1:$V$2</formula1>
    </dataValidation>
    <dataValidation type="decimal" operator="greaterThan" allowBlank="1" showErrorMessage="1" errorTitle="Below minimum wage" error="Please enter a value at or above the minimum wage - £5.55 for under 21s or £7.20 for 21 and over. _x000a_Full details at_x000a_https://www.gov.uk/national-minimum-wage-rates " sqref="L7:L36">
      <formula1>5.55</formula1>
    </dataValidation>
    <dataValidation type="decimal" operator="greaterThan" allowBlank="1" showErrorMessage="1" errorTitle="Below apprentice level" error="Please enter a value at or above the minimum wage - £3.60 for apprentices, £5.55 for under 21s or £7.20 for 21 and over. _x000a_Full details at_x000a_https://www.gov.uk/national-minimum-wage-rates " sqref="L6">
      <formula1>3.6</formula1>
    </dataValidation>
  </dataValidations>
  <printOptions gridLines="1"/>
  <pageMargins left="0.70866141732283472" right="0.70866141732283472" top="0.94488188976377963" bottom="0.94488188976377963" header="0.31496062992125984" footer="0.31496062992125984"/>
  <pageSetup paperSize="9" scale="70" fitToWidth="0" orientation="landscape" horizontalDpi="360" verticalDpi="360" r:id="rId1"/>
  <headerFooter>
    <oddFooter>&amp;R&amp;G</oddFooter>
  </headerFooter>
  <colBreaks count="1" manualBreakCount="1">
    <brk id="14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F9" sqref="F9"/>
    </sheetView>
  </sheetViews>
  <sheetFormatPr defaultRowHeight="15" x14ac:dyDescent="0.25"/>
  <cols>
    <col min="1" max="1" width="32" customWidth="1"/>
    <col min="2" max="2" width="13.28515625" customWidth="1"/>
    <col min="3" max="3" width="14.85546875" customWidth="1"/>
    <col min="4" max="4" width="13.7109375" customWidth="1"/>
    <col min="6" max="6" width="44.85546875" customWidth="1"/>
  </cols>
  <sheetData>
    <row r="1" spans="1:8" ht="19.5" thickBot="1" x14ac:dyDescent="0.35">
      <c r="A1" s="25" t="s">
        <v>20</v>
      </c>
      <c r="D1" s="27">
        <f>SUM(D3:D31)</f>
        <v>0</v>
      </c>
    </row>
    <row r="2" spans="1:8" x14ac:dyDescent="0.25">
      <c r="B2" s="24" t="s">
        <v>23</v>
      </c>
      <c r="C2" s="24" t="s">
        <v>24</v>
      </c>
      <c r="D2" s="24" t="s">
        <v>25</v>
      </c>
      <c r="F2" s="166" t="s">
        <v>139</v>
      </c>
      <c r="G2" t="s">
        <v>71</v>
      </c>
      <c r="H2">
        <v>1</v>
      </c>
    </row>
    <row r="3" spans="1:8" x14ac:dyDescent="0.25">
      <c r="A3" t="s">
        <v>29</v>
      </c>
      <c r="B3" s="77"/>
      <c r="C3" s="78"/>
      <c r="D3" s="79">
        <f>Staffing!T5</f>
        <v>0</v>
      </c>
      <c r="F3" s="126"/>
      <c r="G3" t="s">
        <v>83</v>
      </c>
      <c r="H3">
        <v>12</v>
      </c>
    </row>
    <row r="4" spans="1:8" x14ac:dyDescent="0.25">
      <c r="A4" t="s">
        <v>28</v>
      </c>
      <c r="B4" s="145"/>
      <c r="C4" s="127" t="s">
        <v>70</v>
      </c>
      <c r="D4" s="80">
        <f>B4*VLOOKUP(C4,G$2:H$6,2)</f>
        <v>0</v>
      </c>
      <c r="F4" s="126"/>
      <c r="G4" t="s">
        <v>84</v>
      </c>
      <c r="H4">
        <v>4</v>
      </c>
    </row>
    <row r="5" spans="1:8" x14ac:dyDescent="0.25">
      <c r="A5" t="s">
        <v>30</v>
      </c>
      <c r="B5" s="145"/>
      <c r="C5" s="127" t="s">
        <v>70</v>
      </c>
      <c r="D5" s="80">
        <f>B5*VLOOKUP(C5,G$2:H$6,2)</f>
        <v>0</v>
      </c>
      <c r="F5" s="126"/>
      <c r="G5" t="s">
        <v>70</v>
      </c>
      <c r="H5">
        <v>3</v>
      </c>
    </row>
    <row r="6" spans="1:8" x14ac:dyDescent="0.25">
      <c r="B6" s="145"/>
      <c r="C6" s="127"/>
      <c r="D6" s="80"/>
      <c r="F6" s="126"/>
      <c r="G6" t="s">
        <v>85</v>
      </c>
      <c r="H6">
        <f>Staffing!D2</f>
        <v>50</v>
      </c>
    </row>
    <row r="7" spans="1:8" x14ac:dyDescent="0.25">
      <c r="A7" t="s">
        <v>21</v>
      </c>
      <c r="B7" s="145"/>
      <c r="C7" s="127" t="s">
        <v>84</v>
      </c>
      <c r="D7" s="80">
        <f t="shared" ref="D7:D13" si="0">B7*VLOOKUP(C7,G$2:H$6,2)</f>
        <v>0</v>
      </c>
      <c r="F7" s="126"/>
    </row>
    <row r="8" spans="1:8" x14ac:dyDescent="0.25">
      <c r="A8" t="s">
        <v>22</v>
      </c>
      <c r="B8" s="145"/>
      <c r="C8" s="127" t="s">
        <v>71</v>
      </c>
      <c r="D8" s="80">
        <f t="shared" si="0"/>
        <v>0</v>
      </c>
      <c r="F8" s="126"/>
    </row>
    <row r="9" spans="1:8" x14ac:dyDescent="0.25">
      <c r="A9" t="s">
        <v>130</v>
      </c>
      <c r="B9" s="145"/>
      <c r="C9" s="127" t="s">
        <v>71</v>
      </c>
      <c r="D9" s="80">
        <f t="shared" si="0"/>
        <v>0</v>
      </c>
      <c r="F9" s="126"/>
    </row>
    <row r="10" spans="1:8" x14ac:dyDescent="0.25">
      <c r="A10" t="s">
        <v>32</v>
      </c>
      <c r="B10" s="145"/>
      <c r="C10" s="127" t="s">
        <v>83</v>
      </c>
      <c r="D10" s="80">
        <f t="shared" si="0"/>
        <v>0</v>
      </c>
      <c r="F10" s="126"/>
    </row>
    <row r="11" spans="1:8" x14ac:dyDescent="0.25">
      <c r="A11" t="s">
        <v>33</v>
      </c>
      <c r="B11" s="145"/>
      <c r="C11" s="127" t="s">
        <v>83</v>
      </c>
      <c r="D11" s="80">
        <f t="shared" si="0"/>
        <v>0</v>
      </c>
      <c r="F11" s="126"/>
    </row>
    <row r="12" spans="1:8" x14ac:dyDescent="0.25">
      <c r="A12" t="s">
        <v>34</v>
      </c>
      <c r="B12" s="145"/>
      <c r="C12" s="127" t="s">
        <v>71</v>
      </c>
      <c r="D12" s="80">
        <f t="shared" si="0"/>
        <v>0</v>
      </c>
      <c r="F12" s="126"/>
    </row>
    <row r="13" spans="1:8" x14ac:dyDescent="0.25">
      <c r="A13" t="s">
        <v>27</v>
      </c>
      <c r="B13" s="145"/>
      <c r="C13" s="127" t="s">
        <v>83</v>
      </c>
      <c r="D13" s="80">
        <f t="shared" si="0"/>
        <v>0</v>
      </c>
      <c r="F13" s="126"/>
    </row>
    <row r="14" spans="1:8" x14ac:dyDescent="0.25">
      <c r="B14" s="145"/>
      <c r="C14" s="127"/>
      <c r="D14" s="80"/>
      <c r="F14" s="126"/>
    </row>
    <row r="15" spans="1:8" x14ac:dyDescent="0.25">
      <c r="A15" t="s">
        <v>127</v>
      </c>
      <c r="B15" s="145"/>
      <c r="C15" s="127" t="s">
        <v>85</v>
      </c>
      <c r="D15" s="80">
        <f>B15*VLOOKUP(C15,G$2:H$6,2)</f>
        <v>0</v>
      </c>
      <c r="F15" s="126"/>
    </row>
    <row r="16" spans="1:8" x14ac:dyDescent="0.25">
      <c r="A16" t="s">
        <v>31</v>
      </c>
      <c r="B16" s="145"/>
      <c r="C16" s="127" t="s">
        <v>70</v>
      </c>
      <c r="D16" s="80">
        <f>B16*VLOOKUP(C16,G$2:H$6,2)</f>
        <v>0</v>
      </c>
      <c r="F16" s="126"/>
    </row>
    <row r="17" spans="1:6" x14ac:dyDescent="0.25">
      <c r="A17" t="s">
        <v>26</v>
      </c>
      <c r="B17" s="145"/>
      <c r="C17" s="127" t="s">
        <v>70</v>
      </c>
      <c r="D17" s="80">
        <f>B17*VLOOKUP(C17,G$2:H$6,2)</f>
        <v>0</v>
      </c>
      <c r="F17" s="126"/>
    </row>
    <row r="18" spans="1:6" x14ac:dyDescent="0.25">
      <c r="A18" t="s">
        <v>48</v>
      </c>
      <c r="B18" s="145"/>
      <c r="C18" s="127" t="s">
        <v>71</v>
      </c>
      <c r="D18" s="80">
        <f>B18*VLOOKUP(C18,G$2:H$6,2)</f>
        <v>0</v>
      </c>
      <c r="F18" s="126"/>
    </row>
    <row r="19" spans="1:6" x14ac:dyDescent="0.25">
      <c r="B19" s="145"/>
      <c r="C19" s="127"/>
      <c r="D19" s="80"/>
      <c r="F19" s="126"/>
    </row>
    <row r="20" spans="1:6" x14ac:dyDescent="0.25">
      <c r="A20" t="s">
        <v>128</v>
      </c>
      <c r="B20" s="145"/>
      <c r="C20" s="127" t="s">
        <v>71</v>
      </c>
      <c r="D20" s="80">
        <f>B20*VLOOKUP(C20,G$2:H$6,2)</f>
        <v>0</v>
      </c>
      <c r="F20" s="126"/>
    </row>
    <row r="21" spans="1:6" x14ac:dyDescent="0.25">
      <c r="A21" t="s">
        <v>129</v>
      </c>
      <c r="B21" s="145"/>
      <c r="C21" s="127" t="s">
        <v>83</v>
      </c>
      <c r="D21" s="80">
        <f>B21*VLOOKUP(C21,G$2:H$6,2)</f>
        <v>0</v>
      </c>
      <c r="F21" s="126"/>
    </row>
    <row r="22" spans="1:6" x14ac:dyDescent="0.25">
      <c r="A22" t="s">
        <v>35</v>
      </c>
      <c r="B22" s="145"/>
      <c r="C22" s="127" t="s">
        <v>83</v>
      </c>
      <c r="D22" s="80">
        <f>B22*VLOOKUP(C22,G$2:H$6,2)</f>
        <v>0</v>
      </c>
      <c r="F22" s="126"/>
    </row>
    <row r="23" spans="1:6" x14ac:dyDescent="0.25">
      <c r="A23" t="s">
        <v>50</v>
      </c>
      <c r="B23" s="145"/>
      <c r="C23" s="127" t="s">
        <v>71</v>
      </c>
      <c r="D23" s="80">
        <f>B23*VLOOKUP(C23,G$2:H$6,2)</f>
        <v>0</v>
      </c>
      <c r="F23" s="126"/>
    </row>
    <row r="24" spans="1:6" x14ac:dyDescent="0.25">
      <c r="A24" t="s">
        <v>37</v>
      </c>
      <c r="B24" s="145"/>
      <c r="C24" s="127" t="s">
        <v>70</v>
      </c>
      <c r="D24" s="80">
        <f>B24*VLOOKUP(C24,G$2:H$6,2)</f>
        <v>0</v>
      </c>
      <c r="F24" s="126"/>
    </row>
    <row r="25" spans="1:6" x14ac:dyDescent="0.25">
      <c r="B25" s="145"/>
      <c r="C25" s="127"/>
      <c r="D25" s="80"/>
      <c r="F25" s="126"/>
    </row>
    <row r="26" spans="1:6" x14ac:dyDescent="0.25">
      <c r="A26" t="s">
        <v>36</v>
      </c>
      <c r="B26" s="145"/>
      <c r="C26" s="127" t="s">
        <v>71</v>
      </c>
      <c r="D26" s="80">
        <f>B26*VLOOKUP(C26,G$2:H$6,2)</f>
        <v>0</v>
      </c>
      <c r="F26" s="126"/>
    </row>
    <row r="27" spans="1:6" x14ac:dyDescent="0.25">
      <c r="A27" t="s">
        <v>38</v>
      </c>
      <c r="B27" s="145"/>
      <c r="C27" s="127" t="s">
        <v>70</v>
      </c>
      <c r="D27" s="81">
        <f>B27*VLOOKUP(C27,G$2:H$6,2)</f>
        <v>0</v>
      </c>
      <c r="F27" s="126"/>
    </row>
    <row r="29" spans="1:6" ht="15.75" thickBot="1" x14ac:dyDescent="0.3">
      <c r="A29" s="28"/>
      <c r="B29" s="28"/>
      <c r="C29" s="28"/>
      <c r="D29" s="28"/>
    </row>
  </sheetData>
  <sheetProtection password="FD62" sheet="1" objects="1" scenarios="1" selectLockedCells="1"/>
  <sortState ref="G2:H5">
    <sortCondition ref="G2"/>
  </sortState>
  <dataValidations count="2">
    <dataValidation type="list" allowBlank="1" showInputMessage="1" showErrorMessage="1" sqref="C4:C27">
      <formula1>$G$2:$G$6</formula1>
    </dataValidation>
    <dataValidation type="whole" allowBlank="1" showInputMessage="1" showErrorMessage="1" error="Please enter a whole number." sqref="B4:B27">
      <formula1>1</formula1>
      <formula2>250000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5"/>
  <sheetViews>
    <sheetView zoomScale="90" zoomScaleNormal="90" workbookViewId="0">
      <selection activeCell="D3" sqref="D3"/>
    </sheetView>
  </sheetViews>
  <sheetFormatPr defaultRowHeight="15" x14ac:dyDescent="0.25"/>
  <cols>
    <col min="1" max="1" width="4.28515625" customWidth="1"/>
    <col min="2" max="2" width="28.85546875" bestFit="1" customWidth="1"/>
    <col min="3" max="3" width="18.140625" customWidth="1"/>
    <col min="4" max="4" width="13.85546875" customWidth="1"/>
    <col min="5" max="5" width="15.28515625" bestFit="1" customWidth="1"/>
    <col min="6" max="6" width="14.7109375" customWidth="1"/>
    <col min="7" max="8" width="11.7109375" customWidth="1"/>
    <col min="9" max="9" width="11.85546875" customWidth="1"/>
    <col min="10" max="11" width="13" customWidth="1"/>
    <col min="12" max="14" width="12.85546875" customWidth="1"/>
    <col min="15" max="15" width="12.140625" customWidth="1"/>
    <col min="16" max="16" width="11" customWidth="1"/>
    <col min="17" max="17" width="12.28515625" customWidth="1"/>
    <col min="18" max="18" width="12.42578125" customWidth="1"/>
    <col min="24" max="24" width="24.42578125" bestFit="1" customWidth="1"/>
  </cols>
  <sheetData>
    <row r="1" spans="2:24" ht="19.5" thickBot="1" x14ac:dyDescent="0.35">
      <c r="B1" s="25" t="s">
        <v>86</v>
      </c>
      <c r="C1" s="25"/>
    </row>
    <row r="2" spans="2:24" ht="15.75" thickBot="1" x14ac:dyDescent="0.3">
      <c r="D2" t="s">
        <v>88</v>
      </c>
      <c r="E2" t="s">
        <v>89</v>
      </c>
      <c r="X2" s="97" t="s">
        <v>122</v>
      </c>
    </row>
    <row r="3" spans="2:24" x14ac:dyDescent="0.25">
      <c r="B3" t="s">
        <v>92</v>
      </c>
      <c r="C3" t="s">
        <v>93</v>
      </c>
      <c r="D3" s="146">
        <v>0.29166666666666669</v>
      </c>
      <c r="E3" s="126"/>
      <c r="X3" s="47" t="s">
        <v>114</v>
      </c>
    </row>
    <row r="4" spans="2:24" ht="15.75" thickBot="1" x14ac:dyDescent="0.3">
      <c r="C4" t="s">
        <v>94</v>
      </c>
      <c r="D4" s="146">
        <v>0.75</v>
      </c>
      <c r="E4" s="126"/>
      <c r="X4" s="49" t="s">
        <v>115</v>
      </c>
    </row>
    <row r="5" spans="2:24" x14ac:dyDescent="0.25">
      <c r="C5" t="s">
        <v>111</v>
      </c>
      <c r="D5" s="146">
        <f>D4-D3</f>
        <v>0.45833333333333331</v>
      </c>
      <c r="E5" s="146">
        <f>E4-E3</f>
        <v>0</v>
      </c>
      <c r="F5" s="60" t="s">
        <v>88</v>
      </c>
      <c r="G5" s="74" t="s">
        <v>104</v>
      </c>
      <c r="H5" s="74"/>
      <c r="I5" s="140">
        <v>39</v>
      </c>
      <c r="J5" s="11"/>
      <c r="K5" s="69" t="s">
        <v>88</v>
      </c>
      <c r="L5" s="68" t="s">
        <v>89</v>
      </c>
      <c r="M5" s="68" t="s">
        <v>104</v>
      </c>
      <c r="N5" s="68"/>
      <c r="O5" s="140">
        <v>11</v>
      </c>
      <c r="P5" s="11"/>
      <c r="Q5" s="61" t="s">
        <v>89</v>
      </c>
      <c r="R5" s="46" t="s">
        <v>99</v>
      </c>
    </row>
    <row r="6" spans="2:24" ht="15.75" thickBot="1" x14ac:dyDescent="0.3">
      <c r="F6" s="101" t="s">
        <v>95</v>
      </c>
      <c r="G6" s="101" t="s">
        <v>96</v>
      </c>
      <c r="H6" s="101" t="s">
        <v>131</v>
      </c>
      <c r="I6" s="101" t="s">
        <v>97</v>
      </c>
      <c r="J6" s="102" t="s">
        <v>98</v>
      </c>
      <c r="K6" s="70" t="s">
        <v>107</v>
      </c>
      <c r="L6" s="103" t="s">
        <v>105</v>
      </c>
      <c r="M6" s="104" t="s">
        <v>96</v>
      </c>
      <c r="N6" s="104" t="s">
        <v>131</v>
      </c>
      <c r="O6" s="104" t="s">
        <v>97</v>
      </c>
      <c r="P6" s="105" t="s">
        <v>106</v>
      </c>
      <c r="Q6" s="62" t="s">
        <v>107</v>
      </c>
      <c r="R6" s="52" t="s">
        <v>100</v>
      </c>
    </row>
    <row r="7" spans="2:24" x14ac:dyDescent="0.25">
      <c r="B7" s="34"/>
      <c r="C7" s="41"/>
      <c r="D7" s="35" t="s">
        <v>90</v>
      </c>
      <c r="E7" s="99" t="s">
        <v>91</v>
      </c>
      <c r="F7" s="181" t="s">
        <v>101</v>
      </c>
      <c r="G7" s="181"/>
      <c r="H7" s="181"/>
      <c r="I7" s="181"/>
      <c r="J7" s="182"/>
      <c r="K7" s="71"/>
      <c r="L7" s="183" t="s">
        <v>101</v>
      </c>
      <c r="M7" s="181"/>
      <c r="N7" s="181"/>
      <c r="O7" s="181"/>
      <c r="P7" s="182"/>
      <c r="Q7" s="62"/>
      <c r="R7" s="58">
        <f>R10+R13++R16</f>
        <v>0</v>
      </c>
    </row>
    <row r="8" spans="2:24" ht="15.75" thickBot="1" x14ac:dyDescent="0.3">
      <c r="B8" s="50" t="s">
        <v>87</v>
      </c>
      <c r="C8" s="51"/>
      <c r="D8" s="39"/>
      <c r="E8" s="100">
        <f>SUM(E10+E13++E16)</f>
        <v>64</v>
      </c>
      <c r="F8" s="147">
        <v>2</v>
      </c>
      <c r="G8" s="147">
        <v>2.5</v>
      </c>
      <c r="H8" s="147">
        <v>1</v>
      </c>
      <c r="I8" s="147">
        <v>2.5</v>
      </c>
      <c r="J8" s="148">
        <v>3</v>
      </c>
      <c r="K8" s="72">
        <f>SUM(F8:J8)</f>
        <v>11</v>
      </c>
      <c r="L8" s="147">
        <v>2</v>
      </c>
      <c r="M8" s="147">
        <v>2.5</v>
      </c>
      <c r="N8" s="147">
        <v>1</v>
      </c>
      <c r="O8" s="147">
        <v>2.5</v>
      </c>
      <c r="P8" s="148">
        <v>3</v>
      </c>
      <c r="Q8" s="63">
        <f>SUM(L8:P8)</f>
        <v>11</v>
      </c>
      <c r="R8" s="59">
        <f>R7/E8</f>
        <v>0</v>
      </c>
    </row>
    <row r="9" spans="2:24" x14ac:dyDescent="0.25">
      <c r="B9" s="36"/>
      <c r="C9" s="32"/>
      <c r="D9" s="30"/>
      <c r="E9" s="31"/>
      <c r="F9" s="56"/>
      <c r="G9" s="56"/>
      <c r="H9" s="56"/>
      <c r="I9" s="56"/>
      <c r="J9" s="29"/>
      <c r="K9" s="70"/>
      <c r="L9" s="56"/>
      <c r="M9" s="56"/>
      <c r="N9" s="56"/>
      <c r="O9" s="56"/>
      <c r="P9" s="29"/>
      <c r="Q9" s="62"/>
      <c r="R9" s="47"/>
    </row>
    <row r="10" spans="2:24" x14ac:dyDescent="0.25">
      <c r="B10" s="43" t="str">
        <f>Staffing!B9</f>
        <v>Room 1</v>
      </c>
      <c r="C10" s="11" t="s">
        <v>102</v>
      </c>
      <c r="D10" s="139"/>
      <c r="E10" s="149">
        <v>24</v>
      </c>
      <c r="F10" s="134"/>
      <c r="G10" s="134"/>
      <c r="H10" s="134"/>
      <c r="I10" s="134"/>
      <c r="J10" s="150"/>
      <c r="K10" s="116">
        <f>((F10*F$8)+(G$8*G10)+(I$8*I10)+(J$8*J10))/K$8</f>
        <v>0</v>
      </c>
      <c r="L10" s="134"/>
      <c r="M10" s="134"/>
      <c r="N10" s="134"/>
      <c r="O10" s="134"/>
      <c r="P10" s="150"/>
      <c r="Q10" s="64">
        <f>((L10*L$8)+(M$8*M10)+(O$8*O10)+(P$8*P10))/Q$8</f>
        <v>0</v>
      </c>
      <c r="R10" s="53">
        <f>(K10*I$5/50)+(Q10*O$5/50)</f>
        <v>0</v>
      </c>
    </row>
    <row r="11" spans="2:24" x14ac:dyDescent="0.25">
      <c r="B11" s="167">
        <f>Staffing!C9</f>
        <v>0</v>
      </c>
      <c r="C11" s="1"/>
      <c r="D11" s="30"/>
      <c r="E11" s="98" t="s">
        <v>121</v>
      </c>
      <c r="F11" s="138"/>
      <c r="G11" s="138"/>
      <c r="H11" s="138"/>
      <c r="I11" s="138"/>
      <c r="J11" s="151"/>
      <c r="K11" s="116"/>
      <c r="L11" s="138"/>
      <c r="M11" s="138"/>
      <c r="N11" s="138"/>
      <c r="O11" s="138"/>
      <c r="P11" s="151"/>
      <c r="Q11" s="64"/>
      <c r="R11" s="58"/>
    </row>
    <row r="12" spans="2:24" x14ac:dyDescent="0.25">
      <c r="B12" s="44"/>
      <c r="C12" s="110" t="s">
        <v>123</v>
      </c>
      <c r="D12" s="54"/>
      <c r="E12" s="55"/>
      <c r="F12" s="106">
        <f>F10/$E10</f>
        <v>0</v>
      </c>
      <c r="G12" s="106">
        <f t="shared" ref="G12:J12" si="0">G10/$E10</f>
        <v>0</v>
      </c>
      <c r="H12" s="106">
        <f t="shared" ref="H12" si="1">H10/$E10</f>
        <v>0</v>
      </c>
      <c r="I12" s="106">
        <f t="shared" si="0"/>
        <v>0</v>
      </c>
      <c r="J12" s="107">
        <f t="shared" si="0"/>
        <v>0</v>
      </c>
      <c r="K12" s="117">
        <f>K10/E10</f>
        <v>0</v>
      </c>
      <c r="L12" s="106">
        <f>L10/$E10</f>
        <v>0</v>
      </c>
      <c r="M12" s="106">
        <f t="shared" ref="M12:N12" si="2">M10/$E10</f>
        <v>0</v>
      </c>
      <c r="N12" s="106">
        <f t="shared" si="2"/>
        <v>0</v>
      </c>
      <c r="O12" s="106">
        <f t="shared" ref="O12" si="3">O10/$E10</f>
        <v>0</v>
      </c>
      <c r="P12" s="107">
        <f t="shared" ref="P12" si="4">P10/$E10</f>
        <v>0</v>
      </c>
      <c r="Q12" s="65">
        <f>Q10/$E10</f>
        <v>0</v>
      </c>
      <c r="R12" s="48">
        <f>R10/$E10</f>
        <v>0</v>
      </c>
    </row>
    <row r="13" spans="2:24" x14ac:dyDescent="0.25">
      <c r="B13" s="43" t="str">
        <f>Staffing!B16</f>
        <v>Room 2</v>
      </c>
      <c r="C13" s="11" t="s">
        <v>102</v>
      </c>
      <c r="D13" s="139"/>
      <c r="E13" s="149">
        <v>24</v>
      </c>
      <c r="F13" s="134"/>
      <c r="G13" s="134"/>
      <c r="H13" s="134"/>
      <c r="I13" s="134"/>
      <c r="J13" s="150"/>
      <c r="K13" s="116">
        <f>((F13*F$8)+(G$8*G13)+(I$8*I13)+(J$8*J13))/K$8</f>
        <v>0</v>
      </c>
      <c r="L13" s="134"/>
      <c r="M13" s="134"/>
      <c r="N13" s="134"/>
      <c r="O13" s="134"/>
      <c r="P13" s="150"/>
      <c r="Q13" s="64">
        <f>((L13*L$8)+(M$8*M13)+(O$8*O13)+(P$8*P13))/Q$8</f>
        <v>0</v>
      </c>
      <c r="R13" s="53">
        <f>(K13*I$5/50)+(Q13*O$5/50)</f>
        <v>0</v>
      </c>
    </row>
    <row r="14" spans="2:24" x14ac:dyDescent="0.25">
      <c r="B14" s="167">
        <f>Staffing!C16</f>
        <v>0</v>
      </c>
      <c r="C14" s="1"/>
      <c r="D14" s="30"/>
      <c r="E14" s="98" t="s">
        <v>121</v>
      </c>
      <c r="F14" s="138"/>
      <c r="G14" s="138"/>
      <c r="H14" s="138"/>
      <c r="I14" s="138"/>
      <c r="J14" s="151"/>
      <c r="K14" s="116"/>
      <c r="L14" s="138"/>
      <c r="M14" s="138"/>
      <c r="N14" s="138"/>
      <c r="O14" s="138"/>
      <c r="P14" s="151"/>
      <c r="Q14" s="64"/>
      <c r="R14" s="58"/>
    </row>
    <row r="15" spans="2:24" x14ac:dyDescent="0.25">
      <c r="B15" s="44"/>
      <c r="C15" s="45" t="s">
        <v>103</v>
      </c>
      <c r="D15" s="54"/>
      <c r="E15" s="55"/>
      <c r="F15" s="108">
        <f>F13/$E13</f>
        <v>0</v>
      </c>
      <c r="G15" s="108">
        <f>G13/$E13</f>
        <v>0</v>
      </c>
      <c r="H15" s="108">
        <f>H13/$E13</f>
        <v>0</v>
      </c>
      <c r="I15" s="108">
        <f>I13/$E13</f>
        <v>0</v>
      </c>
      <c r="J15" s="109">
        <f>J13/$E13</f>
        <v>0</v>
      </c>
      <c r="K15" s="118">
        <f>K13/E13</f>
        <v>0</v>
      </c>
      <c r="L15" s="108">
        <f t="shared" ref="L15:R15" si="5">L13/$E13</f>
        <v>0</v>
      </c>
      <c r="M15" s="108">
        <f t="shared" si="5"/>
        <v>0</v>
      </c>
      <c r="N15" s="108">
        <f t="shared" ref="N15" si="6">N13/$E13</f>
        <v>0</v>
      </c>
      <c r="O15" s="108">
        <f t="shared" si="5"/>
        <v>0</v>
      </c>
      <c r="P15" s="109">
        <f t="shared" si="5"/>
        <v>0</v>
      </c>
      <c r="Q15" s="66">
        <f t="shared" si="5"/>
        <v>0</v>
      </c>
      <c r="R15" s="48">
        <f t="shared" si="5"/>
        <v>0</v>
      </c>
    </row>
    <row r="16" spans="2:24" x14ac:dyDescent="0.25">
      <c r="B16" s="43" t="str">
        <f>Staffing!B23</f>
        <v>Room 3</v>
      </c>
      <c r="C16" s="11" t="s">
        <v>102</v>
      </c>
      <c r="D16" s="139"/>
      <c r="E16" s="149">
        <v>16</v>
      </c>
      <c r="F16" s="134"/>
      <c r="G16" s="134"/>
      <c r="H16" s="134"/>
      <c r="I16" s="134"/>
      <c r="J16" s="150"/>
      <c r="K16" s="116">
        <f>((F16*F$8)+(G$8*G16)+(I$8*I16)+(J$8*J16))/K$8</f>
        <v>0</v>
      </c>
      <c r="L16" s="134"/>
      <c r="M16" s="134"/>
      <c r="N16" s="134"/>
      <c r="O16" s="134"/>
      <c r="P16" s="150"/>
      <c r="Q16" s="64">
        <f>((L16*L$8)+(M$8*M16)+(O$8*O16)+(P$8*P16))/Q$8</f>
        <v>0</v>
      </c>
      <c r="R16" s="53">
        <f>(K16*I$5/50)+(Q16*O$5/50)</f>
        <v>0</v>
      </c>
    </row>
    <row r="17" spans="2:18" x14ac:dyDescent="0.25">
      <c r="B17" s="167">
        <f>Staffing!C23</f>
        <v>0</v>
      </c>
      <c r="C17" s="1"/>
      <c r="D17" s="30"/>
      <c r="E17" s="98" t="s">
        <v>121</v>
      </c>
      <c r="F17" s="138"/>
      <c r="G17" s="138"/>
      <c r="H17" s="138"/>
      <c r="I17" s="138"/>
      <c r="J17" s="151"/>
      <c r="K17" s="116"/>
      <c r="L17" s="138"/>
      <c r="M17" s="138"/>
      <c r="N17" s="138"/>
      <c r="O17" s="138"/>
      <c r="P17" s="151"/>
      <c r="Q17" s="64"/>
      <c r="R17" s="58"/>
    </row>
    <row r="18" spans="2:18" x14ac:dyDescent="0.25">
      <c r="B18" s="44"/>
      <c r="C18" s="45" t="s">
        <v>103</v>
      </c>
      <c r="D18" s="54"/>
      <c r="E18" s="55"/>
      <c r="F18" s="108">
        <f>F16/$E16</f>
        <v>0</v>
      </c>
      <c r="G18" s="108">
        <f t="shared" ref="G18:H18" si="7">G16/$E16</f>
        <v>0</v>
      </c>
      <c r="H18" s="108">
        <f t="shared" si="7"/>
        <v>0</v>
      </c>
      <c r="I18" s="108">
        <f t="shared" ref="I18" si="8">I16/$E16</f>
        <v>0</v>
      </c>
      <c r="J18" s="109">
        <f t="shared" ref="J18" si="9">J16/$E16</f>
        <v>0</v>
      </c>
      <c r="K18" s="118">
        <f t="shared" ref="K18" si="10">K16/E16</f>
        <v>0</v>
      </c>
      <c r="L18" s="108">
        <f>L16/$E16</f>
        <v>0</v>
      </c>
      <c r="M18" s="108">
        <f t="shared" ref="M18:N18" si="11">M16/$E16</f>
        <v>0</v>
      </c>
      <c r="N18" s="108">
        <f t="shared" si="11"/>
        <v>0</v>
      </c>
      <c r="O18" s="108">
        <f t="shared" ref="O18" si="12">O16/$E16</f>
        <v>0</v>
      </c>
      <c r="P18" s="109">
        <f t="shared" ref="P18" si="13">P16/$E16</f>
        <v>0</v>
      </c>
      <c r="Q18" s="66">
        <f>Q16/$E16</f>
        <v>0</v>
      </c>
      <c r="R18" s="57">
        <f>R16/$E16</f>
        <v>0</v>
      </c>
    </row>
    <row r="19" spans="2:18" x14ac:dyDescent="0.25">
      <c r="B19" s="37" t="s">
        <v>120</v>
      </c>
      <c r="C19" s="1"/>
      <c r="D19" s="114" t="s">
        <v>76</v>
      </c>
      <c r="E19" s="115"/>
      <c r="F19" s="30">
        <f>IF(F11="Yes",$E10*F$8*$I$5,0)</f>
        <v>0</v>
      </c>
      <c r="G19" s="30">
        <f>IF(G11="Yes",$E10*G$8*$I$5,0)</f>
        <v>0</v>
      </c>
      <c r="H19" s="30">
        <f>IF(H11="Yes",$E10*H$8*$I$5,0)</f>
        <v>0</v>
      </c>
      <c r="I19" s="30">
        <f>IF(I11="Yes",$E10*I$8*$I$5,0)</f>
        <v>0</v>
      </c>
      <c r="J19" s="30">
        <f>IF(J11="Yes",$E10*J$8*$I$5,0)</f>
        <v>0</v>
      </c>
      <c r="K19" s="70"/>
      <c r="L19" s="30">
        <f>IF(L11="Yes",$E10*L$8*$O$5,0)</f>
        <v>0</v>
      </c>
      <c r="M19" s="30">
        <f>IF(M11="Yes",$E10*M$8*$O$5,0)</f>
        <v>0</v>
      </c>
      <c r="N19" s="30">
        <f>IF(N11="Yes",$E10*N$8*$O$5,0)</f>
        <v>0</v>
      </c>
      <c r="O19" s="30">
        <f t="shared" ref="O19:P19" si="14">IF(O11="Yes",$E10*O$8*$O$5,0)</f>
        <v>0</v>
      </c>
      <c r="P19" s="30">
        <f t="shared" si="14"/>
        <v>0</v>
      </c>
      <c r="Q19" s="62"/>
      <c r="R19" s="47"/>
    </row>
    <row r="20" spans="2:18" x14ac:dyDescent="0.25">
      <c r="B20" s="37"/>
      <c r="C20" s="1"/>
      <c r="D20" s="114" t="s">
        <v>77</v>
      </c>
      <c r="E20" s="115"/>
      <c r="F20" s="30">
        <f>IF(F14="Yes",$E13*F$8*$I$5,0)</f>
        <v>0</v>
      </c>
      <c r="G20" s="30">
        <f>IF(G14="Yes",$E13*G$8*$I$5,0)</f>
        <v>0</v>
      </c>
      <c r="H20" s="30">
        <f>IF(H14="Yes",$E13*H$8*$I$5,0)</f>
        <v>0</v>
      </c>
      <c r="I20" s="30">
        <f>IF(I14="Yes",$E13*I$8*$I$5,0)</f>
        <v>0</v>
      </c>
      <c r="J20" s="30">
        <f>IF(J14="Yes",$E13*J$8*$I$5,0)</f>
        <v>0</v>
      </c>
      <c r="K20" s="70"/>
      <c r="L20" s="30">
        <f>IF(L14="Yes",$E13*L$8*$O$5,0)</f>
        <v>0</v>
      </c>
      <c r="M20" s="30">
        <f t="shared" ref="M20:P20" si="15">IF(M14="Yes",$E13*M$8*$O$5,0)</f>
        <v>0</v>
      </c>
      <c r="N20" s="30">
        <f t="shared" ref="N20" si="16">IF(N14="Yes",$E13*N$8*$O$5,0)</f>
        <v>0</v>
      </c>
      <c r="O20" s="30">
        <f t="shared" si="15"/>
        <v>0</v>
      </c>
      <c r="P20" s="30">
        <f t="shared" si="15"/>
        <v>0</v>
      </c>
      <c r="Q20" s="62"/>
      <c r="R20" s="47"/>
    </row>
    <row r="21" spans="2:18" ht="15.75" thickBot="1" x14ac:dyDescent="0.3">
      <c r="B21" s="38"/>
      <c r="C21" s="28"/>
      <c r="D21" s="38" t="s">
        <v>78</v>
      </c>
      <c r="E21" s="40"/>
      <c r="F21" s="39">
        <f>IF(F17="Yes",$E16*F$8*$I$5,0)</f>
        <v>0</v>
      </c>
      <c r="G21" s="39">
        <f>IF(G17="Yes",$E16*G$8*$I$5,0)</f>
        <v>0</v>
      </c>
      <c r="H21" s="39">
        <f>IF(H17="Yes",$E16*H$8*$I$5,0)</f>
        <v>0</v>
      </c>
      <c r="I21" s="39">
        <f>IF(I17="Yes",$E16*I$8*$I$5,0)</f>
        <v>0</v>
      </c>
      <c r="J21" s="111">
        <f>IF(J17="Yes",$E16*J$8*$I$5,0)</f>
        <v>0</v>
      </c>
      <c r="K21" s="70"/>
      <c r="L21" s="39">
        <f>IF(L17="Yes",$E16*L$8*$O$5,0)</f>
        <v>0</v>
      </c>
      <c r="M21" s="39">
        <f t="shared" ref="M21:P21" si="17">IF(M17="Yes",$E16*M$8*$O$5,0)</f>
        <v>0</v>
      </c>
      <c r="N21" s="39">
        <f t="shared" ref="N21" si="18">IF(N17="Yes",$E16*N$8*$O$5,0)</f>
        <v>0</v>
      </c>
      <c r="O21" s="39">
        <f t="shared" si="17"/>
        <v>0</v>
      </c>
      <c r="P21" s="39">
        <f t="shared" si="17"/>
        <v>0</v>
      </c>
      <c r="Q21" s="62"/>
      <c r="R21" s="47"/>
    </row>
    <row r="22" spans="2:18" ht="15.75" thickBot="1" x14ac:dyDescent="0.3">
      <c r="B22" s="38"/>
      <c r="C22" s="28"/>
      <c r="D22" s="112" t="s">
        <v>124</v>
      </c>
      <c r="E22" s="113">
        <f>SUM(F22:P22)</f>
        <v>0</v>
      </c>
      <c r="F22" s="18">
        <f>SUM(F19:F21)</f>
        <v>0</v>
      </c>
      <c r="G22" s="18">
        <f t="shared" ref="G22:J22" si="19">SUM(G19:G21)</f>
        <v>0</v>
      </c>
      <c r="H22" s="18">
        <f t="shared" ref="H22" si="20">SUM(H19:H21)</f>
        <v>0</v>
      </c>
      <c r="I22" s="18">
        <f t="shared" si="19"/>
        <v>0</v>
      </c>
      <c r="J22" s="18">
        <f t="shared" si="19"/>
        <v>0</v>
      </c>
      <c r="K22" s="73"/>
      <c r="L22" s="18">
        <f>SUM(L19:L21)</f>
        <v>0</v>
      </c>
      <c r="M22" s="18">
        <f t="shared" ref="M22:N22" si="21">SUM(M19:M21)</f>
        <v>0</v>
      </c>
      <c r="N22" s="18">
        <f t="shared" si="21"/>
        <v>0</v>
      </c>
      <c r="O22" s="18">
        <f t="shared" ref="O22" si="22">SUM(O19:O21)</f>
        <v>0</v>
      </c>
      <c r="P22" s="18">
        <f t="shared" ref="P22" si="23">SUM(P19:P21)</f>
        <v>0</v>
      </c>
      <c r="Q22" s="67"/>
      <c r="R22" s="49"/>
    </row>
    <row r="25" spans="2:18" x14ac:dyDescent="0.25">
      <c r="F25" s="1"/>
    </row>
    <row r="26" spans="2:18" x14ac:dyDescent="0.25">
      <c r="F26" s="1"/>
    </row>
    <row r="27" spans="2:18" x14ac:dyDescent="0.25">
      <c r="F27" s="1"/>
    </row>
    <row r="28" spans="2:18" x14ac:dyDescent="0.25">
      <c r="F28" s="1"/>
    </row>
    <row r="29" spans="2:18" x14ac:dyDescent="0.25">
      <c r="F29" s="1"/>
    </row>
    <row r="30" spans="2:18" x14ac:dyDescent="0.25">
      <c r="F30" s="1"/>
    </row>
    <row r="31" spans="2:18" x14ac:dyDescent="0.25">
      <c r="F31" s="1"/>
    </row>
    <row r="32" spans="2:18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</sheetData>
  <sheetProtection password="FD62" sheet="1" objects="1" scenarios="1" selectLockedCells="1"/>
  <mergeCells count="2">
    <mergeCell ref="F7:J7"/>
    <mergeCell ref="L7:P7"/>
  </mergeCells>
  <dataValidations count="1">
    <dataValidation type="list" allowBlank="1" showInputMessage="1" showErrorMessage="1" sqref="F11:J11 L11:P11 L14:P14 L17:P17 F14:J14 F17:J17">
      <formula1>$X$3:$X$4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8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workbookViewId="0">
      <selection activeCell="F8" sqref="F8"/>
    </sheetView>
  </sheetViews>
  <sheetFormatPr defaultRowHeight="15" x14ac:dyDescent="0.25"/>
  <cols>
    <col min="1" max="1" width="2.42578125" customWidth="1"/>
    <col min="2" max="2" width="23" customWidth="1"/>
    <col min="3" max="3" width="9" customWidth="1"/>
    <col min="4" max="4" width="8.140625" customWidth="1"/>
    <col min="5" max="5" width="9.28515625" customWidth="1"/>
    <col min="7" max="7" width="12" bestFit="1" customWidth="1"/>
    <col min="8" max="8" width="4.7109375" customWidth="1"/>
    <col min="9" max="9" width="12.42578125" bestFit="1" customWidth="1"/>
    <col min="10" max="11" width="10.5703125" bestFit="1" customWidth="1"/>
    <col min="12" max="12" width="15" customWidth="1"/>
    <col min="14" max="14" width="4.28515625" customWidth="1"/>
    <col min="15" max="15" width="29.140625" customWidth="1"/>
  </cols>
  <sheetData>
    <row r="1" spans="2:15" ht="19.5" thickBot="1" x14ac:dyDescent="0.35">
      <c r="B1" s="25" t="s">
        <v>52</v>
      </c>
    </row>
    <row r="2" spans="2:15" ht="15.75" thickBot="1" x14ac:dyDescent="0.3">
      <c r="C2" s="23" t="s">
        <v>59</v>
      </c>
      <c r="D2" s="23"/>
      <c r="E2" s="23"/>
      <c r="I2" s="23" t="s">
        <v>51</v>
      </c>
      <c r="J2" s="23"/>
      <c r="K2" s="23"/>
      <c r="L2" s="82">
        <f>SUM(L5:L25)</f>
        <v>0</v>
      </c>
    </row>
    <row r="3" spans="2:15" x14ac:dyDescent="0.25">
      <c r="B3" s="23" t="s">
        <v>39</v>
      </c>
      <c r="C3" s="23" t="s">
        <v>41</v>
      </c>
      <c r="D3" s="23" t="s">
        <v>42</v>
      </c>
      <c r="E3" s="23" t="s">
        <v>43</v>
      </c>
      <c r="F3" s="85" t="s">
        <v>49</v>
      </c>
      <c r="G3" s="23" t="s">
        <v>57</v>
      </c>
      <c r="I3" s="23" t="s">
        <v>41</v>
      </c>
      <c r="J3" s="23" t="s">
        <v>42</v>
      </c>
      <c r="K3" s="23" t="s">
        <v>43</v>
      </c>
      <c r="L3" s="23" t="s">
        <v>112</v>
      </c>
      <c r="M3" s="91" t="s">
        <v>101</v>
      </c>
      <c r="O3" s="23" t="s">
        <v>139</v>
      </c>
    </row>
    <row r="4" spans="2:15" x14ac:dyDescent="0.25">
      <c r="B4" s="91" t="s">
        <v>14</v>
      </c>
      <c r="C4" s="152">
        <v>14</v>
      </c>
      <c r="D4" s="152">
        <v>11</v>
      </c>
      <c r="E4" s="152">
        <v>13</v>
      </c>
      <c r="F4" s="85"/>
      <c r="G4" s="23"/>
      <c r="I4" s="23"/>
      <c r="J4" s="23"/>
      <c r="K4" s="23"/>
      <c r="L4" s="23"/>
      <c r="M4" s="91"/>
    </row>
    <row r="5" spans="2:15" x14ac:dyDescent="0.25">
      <c r="B5" t="s">
        <v>40</v>
      </c>
      <c r="C5" s="129"/>
      <c r="D5" s="129"/>
      <c r="E5" s="153"/>
      <c r="F5" s="156">
        <v>5.05</v>
      </c>
      <c r="G5" s="129"/>
      <c r="I5" s="86">
        <f>C5*$F5*$G5*C$4</f>
        <v>0</v>
      </c>
      <c r="J5" s="86">
        <f t="shared" ref="J5:K5" si="0">D5*$F5*$G5*D$4</f>
        <v>0</v>
      </c>
      <c r="K5" s="86">
        <f t="shared" si="0"/>
        <v>0</v>
      </c>
      <c r="L5" s="87">
        <f>SUM(I5:K5)</f>
        <v>0</v>
      </c>
      <c r="M5" s="92">
        <f>L5/F5</f>
        <v>0</v>
      </c>
      <c r="O5" s="9"/>
    </row>
    <row r="6" spans="2:15" x14ac:dyDescent="0.25">
      <c r="F6" s="33"/>
      <c r="I6" s="83"/>
      <c r="J6" s="83"/>
      <c r="K6" s="83"/>
      <c r="L6" s="84"/>
    </row>
    <row r="7" spans="2:15" x14ac:dyDescent="0.25">
      <c r="B7" t="s">
        <v>44</v>
      </c>
      <c r="F7" s="33"/>
      <c r="I7" s="83"/>
      <c r="J7" s="83"/>
      <c r="K7" s="83"/>
      <c r="L7" s="84"/>
    </row>
    <row r="8" spans="2:15" x14ac:dyDescent="0.25">
      <c r="B8" t="s">
        <v>45</v>
      </c>
      <c r="C8" s="129"/>
      <c r="D8" s="129"/>
      <c r="E8" s="153"/>
      <c r="F8" s="154">
        <v>3.84</v>
      </c>
      <c r="G8" s="155"/>
      <c r="I8" s="86">
        <f t="shared" ref="I8:I10" si="1">C8*$F8*$G8*C$4</f>
        <v>0</v>
      </c>
      <c r="J8" s="86">
        <f t="shared" ref="J8:J10" si="2">D8*$F8*$G8*D$4</f>
        <v>0</v>
      </c>
      <c r="K8" s="86">
        <f t="shared" ref="K8:K10" si="3">E8*$F8*$G8*E$4</f>
        <v>0</v>
      </c>
      <c r="L8" s="87">
        <f t="shared" ref="L8:L10" si="4">SUM(I8:K8)</f>
        <v>0</v>
      </c>
      <c r="M8" s="92">
        <f t="shared" ref="M8:M12" si="5">L8/F8</f>
        <v>0</v>
      </c>
      <c r="O8" s="9"/>
    </row>
    <row r="9" spans="2:15" x14ac:dyDescent="0.25">
      <c r="B9" t="s">
        <v>46</v>
      </c>
      <c r="C9" s="129"/>
      <c r="D9" s="129"/>
      <c r="E9" s="153"/>
      <c r="F9" s="154">
        <v>0.6</v>
      </c>
      <c r="G9" s="155"/>
      <c r="I9" s="86">
        <f t="shared" si="1"/>
        <v>0</v>
      </c>
      <c r="J9" s="86">
        <f t="shared" si="2"/>
        <v>0</v>
      </c>
      <c r="K9" s="86">
        <f t="shared" si="3"/>
        <v>0</v>
      </c>
      <c r="L9" s="87">
        <f t="shared" si="4"/>
        <v>0</v>
      </c>
      <c r="M9" s="92">
        <f t="shared" si="5"/>
        <v>0</v>
      </c>
      <c r="O9" s="9"/>
    </row>
    <row r="10" spans="2:15" x14ac:dyDescent="0.25">
      <c r="B10" t="s">
        <v>47</v>
      </c>
      <c r="C10" s="129"/>
      <c r="D10" s="129"/>
      <c r="E10" s="153"/>
      <c r="F10" s="156">
        <v>0.53</v>
      </c>
      <c r="G10" s="155"/>
      <c r="I10" s="86">
        <f t="shared" si="1"/>
        <v>0</v>
      </c>
      <c r="J10" s="86">
        <f t="shared" si="2"/>
        <v>0</v>
      </c>
      <c r="K10" s="86">
        <f t="shared" si="3"/>
        <v>0</v>
      </c>
      <c r="L10" s="87">
        <f t="shared" si="4"/>
        <v>0</v>
      </c>
      <c r="M10" s="6">
        <f>L10/F10</f>
        <v>0</v>
      </c>
      <c r="O10" s="9"/>
    </row>
    <row r="11" spans="2:15" x14ac:dyDescent="0.25">
      <c r="F11" s="33"/>
      <c r="J11" s="119" t="s">
        <v>125</v>
      </c>
      <c r="K11" s="119"/>
      <c r="L11" s="119"/>
      <c r="M11" s="120">
        <f>M8+M9</f>
        <v>0</v>
      </c>
    </row>
    <row r="12" spans="2:15" ht="30" x14ac:dyDescent="0.25">
      <c r="B12" s="168" t="s">
        <v>53</v>
      </c>
      <c r="C12" s="129"/>
      <c r="D12" s="129"/>
      <c r="E12" s="153"/>
      <c r="F12" s="157">
        <v>8</v>
      </c>
      <c r="G12" s="155"/>
      <c r="I12" s="86">
        <f t="shared" ref="I12" si="6">C12*$F12*$G12*C$4</f>
        <v>0</v>
      </c>
      <c r="J12" s="86">
        <f t="shared" ref="J12" si="7">D12*$F12*$G12*D$4</f>
        <v>0</v>
      </c>
      <c r="K12" s="86">
        <f t="shared" ref="K12" si="8">E12*$F12*$G12*E$4</f>
        <v>0</v>
      </c>
      <c r="L12" s="87">
        <f t="shared" ref="L12" si="9">SUM(I12:K12)</f>
        <v>0</v>
      </c>
      <c r="M12" s="92">
        <f t="shared" si="5"/>
        <v>0</v>
      </c>
      <c r="O12" s="9"/>
    </row>
    <row r="13" spans="2:15" x14ac:dyDescent="0.25">
      <c r="F13" s="33"/>
      <c r="I13" s="83"/>
      <c r="J13" s="83"/>
      <c r="K13" s="83"/>
      <c r="L13" s="84"/>
    </row>
    <row r="14" spans="2:15" x14ac:dyDescent="0.25">
      <c r="B14" s="23" t="s">
        <v>54</v>
      </c>
      <c r="F14" s="33"/>
      <c r="I14" s="83"/>
      <c r="J14" s="83"/>
      <c r="K14" s="83"/>
      <c r="L14" s="84"/>
    </row>
    <row r="15" spans="2:15" x14ac:dyDescent="0.25">
      <c r="B15" t="s">
        <v>55</v>
      </c>
      <c r="C15" s="129"/>
      <c r="D15" s="129"/>
      <c r="E15" s="153"/>
      <c r="F15" s="158"/>
      <c r="G15" s="155"/>
      <c r="I15" s="86">
        <f t="shared" ref="I15:I18" si="10">C15*$F15*$G15*C$4</f>
        <v>0</v>
      </c>
      <c r="J15" s="86">
        <f t="shared" ref="J15:J18" si="11">D15*$F15*$G15*D$4</f>
        <v>0</v>
      </c>
      <c r="K15" s="86">
        <f t="shared" ref="K15:K18" si="12">E15*$F15*$G15*E$4</f>
        <v>0</v>
      </c>
      <c r="L15" s="87">
        <f t="shared" ref="L15:L18" si="13">SUM(I15:K15)</f>
        <v>0</v>
      </c>
      <c r="M15" s="92" t="e">
        <f t="shared" ref="M15:M18" si="14">L15/F15</f>
        <v>#DIV/0!</v>
      </c>
      <c r="O15" s="9"/>
    </row>
    <row r="16" spans="2:15" x14ac:dyDescent="0.25">
      <c r="B16" t="s">
        <v>56</v>
      </c>
      <c r="C16" s="129"/>
      <c r="D16" s="129"/>
      <c r="E16" s="153"/>
      <c r="F16" s="158"/>
      <c r="G16" s="155"/>
      <c r="I16" s="86">
        <f t="shared" si="10"/>
        <v>0</v>
      </c>
      <c r="J16" s="86">
        <f t="shared" si="11"/>
        <v>0</v>
      </c>
      <c r="K16" s="86">
        <f t="shared" si="12"/>
        <v>0</v>
      </c>
      <c r="L16" s="87">
        <f t="shared" si="13"/>
        <v>0</v>
      </c>
      <c r="M16" s="92" t="e">
        <f t="shared" si="14"/>
        <v>#DIV/0!</v>
      </c>
      <c r="O16" s="9"/>
    </row>
    <row r="17" spans="2:15" x14ac:dyDescent="0.25">
      <c r="B17" t="s">
        <v>40</v>
      </c>
      <c r="C17" s="129"/>
      <c r="D17" s="129"/>
      <c r="E17" s="153"/>
      <c r="F17" s="158"/>
      <c r="G17" s="155"/>
      <c r="I17" s="86">
        <f t="shared" si="10"/>
        <v>0</v>
      </c>
      <c r="J17" s="86">
        <f t="shared" si="11"/>
        <v>0</v>
      </c>
      <c r="K17" s="86">
        <f t="shared" si="12"/>
        <v>0</v>
      </c>
      <c r="L17" s="87">
        <f t="shared" si="13"/>
        <v>0</v>
      </c>
      <c r="M17" s="92" t="e">
        <f t="shared" si="14"/>
        <v>#DIV/0!</v>
      </c>
      <c r="O17" s="9"/>
    </row>
    <row r="18" spans="2:15" x14ac:dyDescent="0.25">
      <c r="B18" t="s">
        <v>44</v>
      </c>
      <c r="C18" s="129"/>
      <c r="D18" s="129"/>
      <c r="E18" s="153"/>
      <c r="F18" s="158"/>
      <c r="G18" s="155"/>
      <c r="I18" s="86">
        <f t="shared" si="10"/>
        <v>0</v>
      </c>
      <c r="J18" s="86">
        <f t="shared" si="11"/>
        <v>0</v>
      </c>
      <c r="K18" s="86">
        <f t="shared" si="12"/>
        <v>0</v>
      </c>
      <c r="L18" s="87">
        <f t="shared" si="13"/>
        <v>0</v>
      </c>
      <c r="M18" s="92" t="e">
        <f t="shared" si="14"/>
        <v>#DIV/0!</v>
      </c>
      <c r="O18" s="9"/>
    </row>
    <row r="19" spans="2:15" x14ac:dyDescent="0.25">
      <c r="F19" s="33"/>
    </row>
    <row r="20" spans="2:15" x14ac:dyDescent="0.25">
      <c r="B20" t="s">
        <v>58</v>
      </c>
      <c r="C20" s="129"/>
      <c r="D20" s="129"/>
      <c r="E20" s="153"/>
      <c r="F20" s="129"/>
      <c r="G20" s="155"/>
      <c r="I20" s="86">
        <f t="shared" ref="I20" si="15">C20*$F20*$G20</f>
        <v>0</v>
      </c>
      <c r="J20" s="86">
        <f t="shared" ref="J20" si="16">D20*$F20*$G20</f>
        <v>0</v>
      </c>
      <c r="K20" s="86">
        <f t="shared" ref="K20" si="17">E20*$F20*$G20</f>
        <v>0</v>
      </c>
      <c r="L20" s="87">
        <f t="shared" ref="L20" si="18">SUM(I20:K20)</f>
        <v>0</v>
      </c>
      <c r="O20" s="9"/>
    </row>
    <row r="22" spans="2:15" x14ac:dyDescent="0.25">
      <c r="B22" t="s">
        <v>132</v>
      </c>
      <c r="C22" s="125"/>
      <c r="D22" s="125"/>
      <c r="E22" s="125"/>
      <c r="F22" s="125"/>
      <c r="G22" s="125"/>
      <c r="L22" s="42"/>
      <c r="O22" s="9"/>
    </row>
    <row r="23" spans="2:15" x14ac:dyDescent="0.25">
      <c r="B23" t="s">
        <v>133</v>
      </c>
      <c r="C23" s="125"/>
      <c r="D23" s="125"/>
      <c r="E23" s="125"/>
      <c r="F23" s="125"/>
      <c r="G23" s="125"/>
      <c r="L23" s="42"/>
      <c r="O23" s="9"/>
    </row>
    <row r="24" spans="2:15" x14ac:dyDescent="0.25">
      <c r="B24" t="s">
        <v>134</v>
      </c>
      <c r="C24" s="125"/>
      <c r="D24" s="125"/>
      <c r="E24" s="125"/>
      <c r="F24" s="125"/>
      <c r="G24" s="125"/>
      <c r="L24" s="42"/>
      <c r="O24" s="9"/>
    </row>
    <row r="26" spans="2:15" ht="15.75" thickBot="1" x14ac:dyDescent="0.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</sheetData>
  <sheetProtection password="FD62" sheet="1" objects="1" scenarios="1" selectLockedCells="1"/>
  <dataValidations count="2">
    <dataValidation type="whole" allowBlank="1" showInputMessage="1" showErrorMessage="1" sqref="C5:E20">
      <formula1>0</formula1>
      <formula2>125</formula2>
    </dataValidation>
    <dataValidation type="decimal" allowBlank="1" showInputMessage="1" showErrorMessage="1" sqref="G5:G20">
      <formula1>0.5</formula1>
      <formula2>60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21" sqref="E21"/>
    </sheetView>
  </sheetViews>
  <sheetFormatPr defaultRowHeight="15" x14ac:dyDescent="0.25"/>
  <cols>
    <col min="1" max="1" width="18.85546875" customWidth="1"/>
    <col min="2" max="2" width="26.5703125" bestFit="1" customWidth="1"/>
    <col min="3" max="3" width="10.5703125" bestFit="1" customWidth="1"/>
    <col min="4" max="4" width="13.85546875" customWidth="1"/>
    <col min="5" max="5" width="11.5703125" style="93" bestFit="1" customWidth="1"/>
    <col min="6" max="6" width="12" customWidth="1"/>
  </cols>
  <sheetData>
    <row r="1" spans="1:5" x14ac:dyDescent="0.25">
      <c r="A1" s="163" t="s">
        <v>135</v>
      </c>
      <c r="D1" s="159">
        <f ca="1">TODAY()</f>
        <v>42822</v>
      </c>
      <c r="E1" s="96" t="s">
        <v>119</v>
      </c>
    </row>
    <row r="2" spans="1:5" x14ac:dyDescent="0.25">
      <c r="A2" s="163" t="s">
        <v>136</v>
      </c>
    </row>
    <row r="3" spans="1:5" x14ac:dyDescent="0.25">
      <c r="A3" s="164" t="str">
        <f>Staffing!D1</f>
        <v>provider name here</v>
      </c>
    </row>
    <row r="4" spans="1:5" ht="15.75" thickBot="1" x14ac:dyDescent="0.3"/>
    <row r="5" spans="1:5" x14ac:dyDescent="0.25">
      <c r="A5" s="23" t="s">
        <v>0</v>
      </c>
      <c r="B5" s="3" t="s">
        <v>60</v>
      </c>
      <c r="E5" s="94">
        <f>Staffing!T5</f>
        <v>0</v>
      </c>
    </row>
    <row r="6" spans="1:5" x14ac:dyDescent="0.25">
      <c r="A6" s="23"/>
      <c r="B6" s="3" t="s">
        <v>61</v>
      </c>
      <c r="E6" s="95"/>
    </row>
    <row r="7" spans="1:5" x14ac:dyDescent="0.25">
      <c r="A7" s="23"/>
      <c r="B7" s="3" t="s">
        <v>62</v>
      </c>
      <c r="E7" s="95">
        <f>'Other costs'!D4+'Other costs'!D5</f>
        <v>0</v>
      </c>
    </row>
    <row r="8" spans="1:5" x14ac:dyDescent="0.25">
      <c r="A8" s="23"/>
      <c r="B8" s="3"/>
      <c r="E8" s="95"/>
    </row>
    <row r="9" spans="1:5" x14ac:dyDescent="0.25">
      <c r="A9" s="23" t="s">
        <v>63</v>
      </c>
      <c r="B9" s="3"/>
      <c r="E9" s="95">
        <f>SUM('Other costs'!D7:D13)</f>
        <v>0</v>
      </c>
    </row>
    <row r="10" spans="1:5" x14ac:dyDescent="0.25">
      <c r="A10" s="23"/>
      <c r="B10" s="3"/>
      <c r="E10" s="95"/>
    </row>
    <row r="11" spans="1:5" x14ac:dyDescent="0.25">
      <c r="A11" s="23" t="s">
        <v>36</v>
      </c>
      <c r="B11" s="3"/>
      <c r="E11" s="95">
        <f>SUM('Other costs'!D16:D27)</f>
        <v>0</v>
      </c>
    </row>
    <row r="12" spans="1:5" x14ac:dyDescent="0.25">
      <c r="A12" s="23"/>
      <c r="B12" s="3"/>
      <c r="E12" s="95"/>
    </row>
    <row r="13" spans="1:5" x14ac:dyDescent="0.25">
      <c r="A13" s="23"/>
      <c r="B13" s="3"/>
      <c r="C13" s="172" t="s">
        <v>64</v>
      </c>
      <c r="D13" s="172" t="s">
        <v>110</v>
      </c>
      <c r="E13" s="169"/>
    </row>
    <row r="14" spans="1:5" x14ac:dyDescent="0.25">
      <c r="A14" s="23" t="s">
        <v>52</v>
      </c>
      <c r="B14" s="3" t="s">
        <v>39</v>
      </c>
      <c r="C14" s="173">
        <f>SUM(Income!M5:M9)</f>
        <v>0</v>
      </c>
      <c r="D14" s="174" t="e">
        <f>E14/C14</f>
        <v>#DIV/0!</v>
      </c>
      <c r="E14" s="169">
        <f>SUM(Income!L5:L10)</f>
        <v>0</v>
      </c>
    </row>
    <row r="15" spans="1:5" x14ac:dyDescent="0.25">
      <c r="A15" s="23"/>
      <c r="B15" s="3" t="s">
        <v>126</v>
      </c>
      <c r="C15" s="173">
        <f>Income!M12</f>
        <v>0</v>
      </c>
      <c r="D15" s="174"/>
      <c r="E15" s="169">
        <f>Income!L12</f>
        <v>0</v>
      </c>
    </row>
    <row r="16" spans="1:5" x14ac:dyDescent="0.25">
      <c r="A16" s="23"/>
      <c r="B16" s="3" t="s">
        <v>65</v>
      </c>
      <c r="C16" s="173" t="e">
        <f>SUM(Income!M15:M18)</f>
        <v>#DIV/0!</v>
      </c>
      <c r="D16" s="174" t="e">
        <f>E16/C16</f>
        <v>#DIV/0!</v>
      </c>
      <c r="E16" s="169">
        <f>SUM(Income!L15:L20)</f>
        <v>0</v>
      </c>
    </row>
    <row r="17" spans="1:5" x14ac:dyDescent="0.25">
      <c r="A17" s="23"/>
      <c r="B17" s="3" t="s">
        <v>66</v>
      </c>
      <c r="C17" s="175" t="e">
        <f>Income!M18</f>
        <v>#DIV/0!</v>
      </c>
      <c r="D17" s="176">
        <f>Income!F18</f>
        <v>0</v>
      </c>
      <c r="E17" s="170"/>
    </row>
    <row r="18" spans="1:5" x14ac:dyDescent="0.25">
      <c r="A18" s="23"/>
      <c r="B18" s="3" t="s">
        <v>13</v>
      </c>
      <c r="C18" s="42">
        <f>Income!M20</f>
        <v>0</v>
      </c>
      <c r="D18" s="42">
        <f>Income!F20</f>
        <v>0</v>
      </c>
      <c r="E18" s="171">
        <f>Income!L20</f>
        <v>0</v>
      </c>
    </row>
    <row r="19" spans="1:5" x14ac:dyDescent="0.25">
      <c r="A19" s="23" t="s">
        <v>67</v>
      </c>
      <c r="E19" s="95">
        <f>SUM(E14:E16)-SUM(E5:E11)</f>
        <v>0</v>
      </c>
    </row>
    <row r="20" spans="1:5" x14ac:dyDescent="0.25">
      <c r="A20" s="23"/>
      <c r="E20" s="95"/>
    </row>
    <row r="21" spans="1:5" x14ac:dyDescent="0.25">
      <c r="A21" s="23" t="s">
        <v>68</v>
      </c>
      <c r="E21" s="177"/>
    </row>
    <row r="22" spans="1:5" x14ac:dyDescent="0.25">
      <c r="A22" s="23"/>
      <c r="E22" s="95"/>
    </row>
    <row r="23" spans="1:5" ht="15.75" thickBot="1" x14ac:dyDescent="0.3">
      <c r="A23" s="23" t="s">
        <v>118</v>
      </c>
      <c r="E23" s="178">
        <f>E19+E21</f>
        <v>0</v>
      </c>
    </row>
  </sheetData>
  <sheetProtection password="FD62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Staffing</vt:lpstr>
      <vt:lpstr>Other costs</vt:lpstr>
      <vt:lpstr>Occupancy</vt:lpstr>
      <vt:lpstr>Income</vt:lpstr>
      <vt:lpstr>Summary</vt:lpstr>
      <vt:lpstr>Income!Print_Area</vt:lpstr>
      <vt:lpstr>Occupancy!Print_Area</vt:lpstr>
      <vt:lpstr>'Other costs'!Print_Area</vt:lpstr>
      <vt:lpstr>Occupancy!Print_Titles</vt:lpstr>
      <vt:lpstr>Staffing!Print_Titles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Graham</dc:creator>
  <cp:lastModifiedBy>MS Exchange Admin</cp:lastModifiedBy>
  <cp:lastPrinted>2016-11-07T16:04:50Z</cp:lastPrinted>
  <dcterms:created xsi:type="dcterms:W3CDTF">2016-07-27T06:53:41Z</dcterms:created>
  <dcterms:modified xsi:type="dcterms:W3CDTF">2017-03-28T12:10:12Z</dcterms:modified>
</cp:coreProperties>
</file>