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esearch\SHARED\Budgets\Bud23-24\Working Papers\"/>
    </mc:Choice>
  </mc:AlternateContent>
  <xr:revisionPtr revIDLastSave="9" documentId="13_ncr:1_{D6C99E10-0AF6-4FCA-B71C-F2B6DC58D9F4}" xr6:coauthVersionLast="47" xr6:coauthVersionMax="47" xr10:uidLastSave="{1D72E5FC-D035-4CFC-97A9-4BCF1114A4D2}"/>
  <bookViews>
    <workbookView xWindow="20370" yWindow="-120" windowWidth="29040" windowHeight="15840" xr2:uid="{2E20A40D-CE18-4FC9-A11C-C8236821CFF4}"/>
  </bookViews>
  <sheets>
    <sheet name="Nsy TPPG 2022-23 Final" sheetId="1" r:id="rId1"/>
  </sheets>
  <externalReferences>
    <externalReference r:id="rId2"/>
  </externalReferences>
  <definedNames>
    <definedName name="_xlnm._FilterDatabase" localSheetId="0" hidden="1">'Nsy TPPG 2022-23 Final'!$A$3:$F$55</definedName>
    <definedName name="_SSR3" hidden="1">{#N/A,#N/A,FALSE,"analysis"}</definedName>
    <definedName name="abc" hidden="1">{#N/A,#N/A,FALSE,"analysis"}</definedName>
    <definedName name="abcd" hidden="1">{#N/A,#N/A,FALSE,"EHLB";#N/A,#N/A,FALSE,"PLAN";#N/A,#N/A,FALSE,"RECAM";#N/A,#N/A,FALSE,"TANDH";#N/A,#N/A,FALSE,"WASTE"}</definedName>
    <definedName name="b" hidden="1">{#N/A,#N/A,FALSE,"analysis"}</definedName>
    <definedName name="current_year">[1]Cover!$T$7</definedName>
    <definedName name="def" hidden="1">{#N/A,#N/A,FALSE,"analysis"}</definedName>
    <definedName name="Emerg" hidden="1">{#N/A,#N/A,FALSE,"analysis"}</definedName>
    <definedName name="Env" hidden="1">{#N/A,#N/A,FALSE,"analysis"}</definedName>
    <definedName name="food" hidden="1">{#N/A,#N/A,FALSE,"EHLB";#N/A,#N/A,FALSE,"PLAN";#N/A,#N/A,FALSE,"RECAM";#N/A,#N/A,FALSE,"TANDH";#N/A,#N/A,FALSE,"WASTE"}</definedName>
    <definedName name="john" hidden="1">{#N/A,#N/A,FALSE,"EHLB";#N/A,#N/A,FALSE,"PLAN";#N/A,#N/A,FALSE,"RECAM";#N/A,#N/A,FALSE,"TANDH";#N/A,#N/A,FALSE,"WASTE"}</definedName>
    <definedName name="previous_year">[1]Cover!$T$9</definedName>
    <definedName name="_xlnm.Print_Titles" localSheetId="0">'Nsy TPPG 2022-23 Final'!$1:$3</definedName>
    <definedName name="protec" hidden="1">{#N/A,#N/A,FALSE,"EHLB";#N/A,#N/A,FALSE,"PLAN";#N/A,#N/A,FALSE,"RECAM";#N/A,#N/A,FALSE,"TANDH";#N/A,#N/A,FALSE,"WASTE"}</definedName>
    <definedName name="sam" hidden="1">{#N/A,#N/A,FALSE,"EHLB";#N/A,#N/A,FALSE,"PLAN";#N/A,#N/A,FALSE,"RECAM";#N/A,#N/A,FALSE,"TANDH";#N/A,#N/A,FALSE,"WASTE"}</definedName>
    <definedName name="SRR" hidden="1">{#N/A,#N/A,FALSE,"analysis"}</definedName>
    <definedName name="Ssr" hidden="1">{#N/A,#N/A,FALSE,"EHLB";#N/A,#N/A,FALSE,"PLAN";#N/A,#N/A,FALSE,"RECAM";#N/A,#N/A,FALSE,"TANDH";#N/A,#N/A,FALSE,"WASTE"}</definedName>
    <definedName name="wrn.report1." hidden="1">{#N/A,#N/A,FALSE,"EHLB";#N/A,#N/A,FALSE,"PLAN";#N/A,#N/A,FALSE,"RECAM";#N/A,#N/A,FALSE,"TANDH";#N/A,#N/A,FALSE,"WASTE"}</definedName>
    <definedName name="wrn.report2." hidden="1">{#N/A,#N/A,FALSE,"EHLB";#N/A,#N/A,FALSE,"PLAN";#N/A,#N/A,FALSE,"RECAM";#N/A,#N/A,FALSE,"TANDH";#N/A,#N/A,FALSE,"WASTE"}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O47" i="1"/>
  <c r="R57" i="1"/>
  <c r="M57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O54" i="1"/>
  <c r="O53" i="1"/>
  <c r="O52" i="1"/>
  <c r="O51" i="1"/>
  <c r="O50" i="1"/>
  <c r="O49" i="1"/>
  <c r="O48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Q2" i="1"/>
  <c r="E55" i="1" l="1"/>
  <c r="C55" i="1"/>
  <c r="D55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4" i="1"/>
  <c r="R52" i="1" l="1"/>
  <c r="I52" i="1"/>
  <c r="Q52" i="1"/>
  <c r="S52" i="1" s="1"/>
  <c r="R48" i="1"/>
  <c r="I48" i="1"/>
  <c r="Q48" i="1"/>
  <c r="S48" i="1" s="1"/>
  <c r="R44" i="1"/>
  <c r="I44" i="1"/>
  <c r="Q44" i="1"/>
  <c r="R40" i="1"/>
  <c r="I40" i="1"/>
  <c r="Q40" i="1"/>
  <c r="R36" i="1"/>
  <c r="I36" i="1"/>
  <c r="Q36" i="1"/>
  <c r="S36" i="1" s="1"/>
  <c r="R32" i="1"/>
  <c r="I32" i="1"/>
  <c r="Q32" i="1"/>
  <c r="S32" i="1" s="1"/>
  <c r="Q28" i="1"/>
  <c r="S28" i="1" s="1"/>
  <c r="I28" i="1"/>
  <c r="R28" i="1"/>
  <c r="Q24" i="1"/>
  <c r="S24" i="1" s="1"/>
  <c r="I24" i="1"/>
  <c r="R24" i="1"/>
  <c r="Q20" i="1"/>
  <c r="I20" i="1"/>
  <c r="R20" i="1"/>
  <c r="Q16" i="1"/>
  <c r="I16" i="1"/>
  <c r="R16" i="1"/>
  <c r="Q12" i="1"/>
  <c r="S12" i="1" s="1"/>
  <c r="I12" i="1"/>
  <c r="R12" i="1"/>
  <c r="Q8" i="1"/>
  <c r="S8" i="1" s="1"/>
  <c r="I8" i="1"/>
  <c r="R8" i="1"/>
  <c r="Q4" i="1"/>
  <c r="I4" i="1"/>
  <c r="R4" i="1"/>
  <c r="Q51" i="1"/>
  <c r="I51" i="1"/>
  <c r="R51" i="1"/>
  <c r="R47" i="1"/>
  <c r="I47" i="1"/>
  <c r="Q47" i="1"/>
  <c r="Q43" i="1"/>
  <c r="S43" i="1" s="1"/>
  <c r="I43" i="1"/>
  <c r="R43" i="1"/>
  <c r="R39" i="1"/>
  <c r="I39" i="1"/>
  <c r="Q39" i="1"/>
  <c r="S39" i="1" s="1"/>
  <c r="Q35" i="1"/>
  <c r="I35" i="1"/>
  <c r="R35" i="1"/>
  <c r="R31" i="1"/>
  <c r="I31" i="1"/>
  <c r="Q31" i="1"/>
  <c r="R27" i="1"/>
  <c r="I27" i="1"/>
  <c r="Q27" i="1"/>
  <c r="R23" i="1"/>
  <c r="I23" i="1"/>
  <c r="Q23" i="1"/>
  <c r="S23" i="1" s="1"/>
  <c r="R19" i="1"/>
  <c r="I19" i="1"/>
  <c r="Q19" i="1"/>
  <c r="S19" i="1" s="1"/>
  <c r="R15" i="1"/>
  <c r="I15" i="1"/>
  <c r="Q15" i="1"/>
  <c r="R11" i="1"/>
  <c r="I11" i="1"/>
  <c r="Q11" i="1"/>
  <c r="R7" i="1"/>
  <c r="I7" i="1"/>
  <c r="Q7" i="1"/>
  <c r="S7" i="1" s="1"/>
  <c r="I54" i="1"/>
  <c r="R54" i="1"/>
  <c r="Q54" i="1"/>
  <c r="S54" i="1" s="1"/>
  <c r="I50" i="1"/>
  <c r="R50" i="1"/>
  <c r="Q50" i="1"/>
  <c r="S50" i="1" s="1"/>
  <c r="I46" i="1"/>
  <c r="R46" i="1"/>
  <c r="Q46" i="1"/>
  <c r="I42" i="1"/>
  <c r="R42" i="1"/>
  <c r="Q42" i="1"/>
  <c r="I38" i="1"/>
  <c r="R38" i="1"/>
  <c r="Q38" i="1"/>
  <c r="S38" i="1" s="1"/>
  <c r="I34" i="1"/>
  <c r="R34" i="1"/>
  <c r="Q34" i="1"/>
  <c r="S34" i="1" s="1"/>
  <c r="Q30" i="1"/>
  <c r="S30" i="1" s="1"/>
  <c r="I30" i="1"/>
  <c r="R30" i="1"/>
  <c r="Q26" i="1"/>
  <c r="I26" i="1"/>
  <c r="R26" i="1"/>
  <c r="Q22" i="1"/>
  <c r="I22" i="1"/>
  <c r="R22" i="1"/>
  <c r="Q18" i="1"/>
  <c r="S18" i="1" s="1"/>
  <c r="I18" i="1"/>
  <c r="R18" i="1"/>
  <c r="Q14" i="1"/>
  <c r="S14" i="1" s="1"/>
  <c r="I14" i="1"/>
  <c r="R14" i="1"/>
  <c r="Q10" i="1"/>
  <c r="I10" i="1"/>
  <c r="R10" i="1"/>
  <c r="Q6" i="1"/>
  <c r="I6" i="1"/>
  <c r="R6" i="1"/>
  <c r="R53" i="1"/>
  <c r="Q53" i="1"/>
  <c r="I53" i="1"/>
  <c r="Q49" i="1"/>
  <c r="S49" i="1" s="1"/>
  <c r="R49" i="1"/>
  <c r="I49" i="1"/>
  <c r="R45" i="1"/>
  <c r="Q45" i="1"/>
  <c r="S45" i="1" s="1"/>
  <c r="I45" i="1"/>
  <c r="Q41" i="1"/>
  <c r="R41" i="1"/>
  <c r="I41" i="1"/>
  <c r="R37" i="1"/>
  <c r="Q37" i="1"/>
  <c r="I37" i="1"/>
  <c r="Q33" i="1"/>
  <c r="S33" i="1" s="1"/>
  <c r="R33" i="1"/>
  <c r="I33" i="1"/>
  <c r="R29" i="1"/>
  <c r="Q29" i="1"/>
  <c r="S29" i="1" s="1"/>
  <c r="I29" i="1"/>
  <c r="R25" i="1"/>
  <c r="Q25" i="1"/>
  <c r="S25" i="1" s="1"/>
  <c r="I25" i="1"/>
  <c r="R21" i="1"/>
  <c r="Q21" i="1"/>
  <c r="I21" i="1"/>
  <c r="R17" i="1"/>
  <c r="Q17" i="1"/>
  <c r="I17" i="1"/>
  <c r="R13" i="1"/>
  <c r="Q13" i="1"/>
  <c r="S13" i="1" s="1"/>
  <c r="I13" i="1"/>
  <c r="R9" i="1"/>
  <c r="Q9" i="1"/>
  <c r="S9" i="1" s="1"/>
  <c r="I9" i="1"/>
  <c r="R5" i="1"/>
  <c r="Q5" i="1"/>
  <c r="L44" i="1"/>
  <c r="L32" i="1"/>
  <c r="L24" i="1"/>
  <c r="L16" i="1"/>
  <c r="L4" i="1"/>
  <c r="G55" i="1"/>
  <c r="L51" i="1"/>
  <c r="L47" i="1"/>
  <c r="L43" i="1"/>
  <c r="L39" i="1"/>
  <c r="L35" i="1"/>
  <c r="L31" i="1"/>
  <c r="L27" i="1"/>
  <c r="L23" i="1"/>
  <c r="L19" i="1"/>
  <c r="L15" i="1"/>
  <c r="L11" i="1"/>
  <c r="L7" i="1"/>
  <c r="L48" i="1"/>
  <c r="L36" i="1"/>
  <c r="L20" i="1"/>
  <c r="L8" i="1"/>
  <c r="L54" i="1"/>
  <c r="L50" i="1"/>
  <c r="L46" i="1"/>
  <c r="L42" i="1"/>
  <c r="L38" i="1"/>
  <c r="L34" i="1"/>
  <c r="L30" i="1"/>
  <c r="L26" i="1"/>
  <c r="L22" i="1"/>
  <c r="L18" i="1"/>
  <c r="L14" i="1"/>
  <c r="L10" i="1"/>
  <c r="L6" i="1"/>
  <c r="L52" i="1"/>
  <c r="L40" i="1"/>
  <c r="L28" i="1"/>
  <c r="L12" i="1"/>
  <c r="L53" i="1"/>
  <c r="L49" i="1"/>
  <c r="L45" i="1"/>
  <c r="L41" i="1"/>
  <c r="L37" i="1"/>
  <c r="L33" i="1"/>
  <c r="L29" i="1"/>
  <c r="L25" i="1"/>
  <c r="L21" i="1"/>
  <c r="L17" i="1"/>
  <c r="L13" i="1"/>
  <c r="L9" i="1"/>
  <c r="L5" i="1"/>
  <c r="S5" i="1" l="1"/>
  <c r="S21" i="1"/>
  <c r="S37" i="1"/>
  <c r="S41" i="1"/>
  <c r="S53" i="1"/>
  <c r="S6" i="1"/>
  <c r="S22" i="1"/>
  <c r="S46" i="1"/>
  <c r="S11" i="1"/>
  <c r="S27" i="1"/>
  <c r="S35" i="1"/>
  <c r="S51" i="1"/>
  <c r="S16" i="1"/>
  <c r="S40" i="1"/>
  <c r="M43" i="1"/>
  <c r="G57" i="1"/>
  <c r="S17" i="1"/>
  <c r="S42" i="1"/>
  <c r="R55" i="1"/>
  <c r="I55" i="1"/>
  <c r="S10" i="1"/>
  <c r="S26" i="1"/>
  <c r="S15" i="1"/>
  <c r="S31" i="1"/>
  <c r="S47" i="1"/>
  <c r="S4" i="1"/>
  <c r="Q55" i="1"/>
  <c r="S20" i="1"/>
  <c r="S44" i="1"/>
  <c r="M49" i="1"/>
  <c r="M10" i="1"/>
  <c r="M13" i="1"/>
  <c r="M17" i="1"/>
  <c r="N17" i="1" s="1"/>
  <c r="M33" i="1"/>
  <c r="M12" i="1"/>
  <c r="M18" i="1"/>
  <c r="M22" i="1"/>
  <c r="N22" i="1" s="1"/>
  <c r="M26" i="1"/>
  <c r="M6" i="1"/>
  <c r="M11" i="1"/>
  <c r="M52" i="1"/>
  <c r="N52" i="1" s="1"/>
  <c r="M54" i="1"/>
  <c r="M15" i="1"/>
  <c r="M47" i="1"/>
  <c r="N47" i="1" s="1"/>
  <c r="M21" i="1"/>
  <c r="N21" i="1" s="1"/>
  <c r="M25" i="1"/>
  <c r="M37" i="1"/>
  <c r="N37" i="1" s="1"/>
  <c r="M41" i="1"/>
  <c r="N41" i="1" s="1"/>
  <c r="M53" i="1"/>
  <c r="N53" i="1" s="1"/>
  <c r="M40" i="1"/>
  <c r="M34" i="1"/>
  <c r="N34" i="1" s="1"/>
  <c r="M48" i="1"/>
  <c r="N48" i="1" s="1"/>
  <c r="M39" i="1"/>
  <c r="N39" i="1" s="1"/>
  <c r="M24" i="1"/>
  <c r="M5" i="1"/>
  <c r="N5" i="1" s="1"/>
  <c r="M9" i="1"/>
  <c r="N9" i="1" s="1"/>
  <c r="M29" i="1"/>
  <c r="N29" i="1" s="1"/>
  <c r="M45" i="1"/>
  <c r="M28" i="1"/>
  <c r="N28" i="1" s="1"/>
  <c r="M14" i="1"/>
  <c r="N14" i="1" s="1"/>
  <c r="M38" i="1"/>
  <c r="N38" i="1" s="1"/>
  <c r="M42" i="1"/>
  <c r="M23" i="1"/>
  <c r="N23" i="1" s="1"/>
  <c r="M31" i="1"/>
  <c r="N31" i="1" s="1"/>
  <c r="M4" i="1"/>
  <c r="N4" i="1" s="1"/>
  <c r="N49" i="1"/>
  <c r="N15" i="1"/>
  <c r="N25" i="1"/>
  <c r="N40" i="1"/>
  <c r="N43" i="1"/>
  <c r="M44" i="1"/>
  <c r="N44" i="1" s="1"/>
  <c r="N13" i="1"/>
  <c r="N33" i="1"/>
  <c r="M20" i="1"/>
  <c r="N20" i="1" s="1"/>
  <c r="M36" i="1"/>
  <c r="M19" i="1"/>
  <c r="N19" i="1" s="1"/>
  <c r="M35" i="1"/>
  <c r="N35" i="1" s="1"/>
  <c r="M51" i="1"/>
  <c r="N51" i="1" s="1"/>
  <c r="M16" i="1"/>
  <c r="N16" i="1" s="1"/>
  <c r="N24" i="1"/>
  <c r="M32" i="1"/>
  <c r="N32" i="1" s="1"/>
  <c r="N12" i="1"/>
  <c r="N45" i="1"/>
  <c r="N6" i="1"/>
  <c r="N10" i="1"/>
  <c r="N18" i="1"/>
  <c r="N26" i="1"/>
  <c r="M30" i="1"/>
  <c r="N30" i="1" s="1"/>
  <c r="N42" i="1"/>
  <c r="M46" i="1"/>
  <c r="N46" i="1" s="1"/>
  <c r="M50" i="1"/>
  <c r="N50" i="1" s="1"/>
  <c r="N54" i="1"/>
  <c r="M8" i="1"/>
  <c r="N8" i="1" s="1"/>
  <c r="N36" i="1"/>
  <c r="M7" i="1"/>
  <c r="N7" i="1" s="1"/>
  <c r="N11" i="1"/>
  <c r="M27" i="1"/>
  <c r="N27" i="1" s="1"/>
  <c r="L55" i="1"/>
  <c r="I57" i="1" l="1"/>
  <c r="S55" i="1"/>
  <c r="M55" i="1"/>
  <c r="N55" i="1"/>
  <c r="F41" i="1" l="1"/>
  <c r="F37" i="1"/>
  <c r="F38" i="1"/>
  <c r="F31" i="1"/>
  <c r="F40" i="1"/>
  <c r="F39" i="1"/>
  <c r="F36" i="1"/>
  <c r="F32" i="1"/>
  <c r="F23" i="1"/>
  <c r="F48" i="1"/>
  <c r="F50" i="1"/>
  <c r="F42" i="1"/>
  <c r="F14" i="1"/>
  <c r="F45" i="1"/>
  <c r="F34" i="1"/>
  <c r="F25" i="1"/>
  <c r="F5" i="1"/>
  <c r="F22" i="1"/>
  <c r="F49" i="1"/>
  <c r="F4" i="1"/>
  <c r="F47" i="1"/>
  <c r="F44" i="1"/>
  <c r="F21" i="1"/>
  <c r="F15" i="1"/>
  <c r="F17" i="1"/>
  <c r="F7" i="1"/>
  <c r="F43" i="1"/>
  <c r="F18" i="1"/>
  <c r="F6" i="1"/>
  <c r="F35" i="1"/>
  <c r="F26" i="1"/>
  <c r="F28" i="1"/>
  <c r="F24" i="1"/>
  <c r="F19" i="1"/>
  <c r="F54" i="1"/>
  <c r="F30" i="1"/>
  <c r="F33" i="1"/>
  <c r="F11" i="1"/>
  <c r="F52" i="1"/>
  <c r="F12" i="1"/>
  <c r="F10" i="1"/>
  <c r="F46" i="1"/>
  <c r="F27" i="1"/>
  <c r="F29" i="1"/>
  <c r="F53" i="1"/>
  <c r="F51" i="1"/>
  <c r="F20" i="1"/>
  <c r="F16" i="1"/>
  <c r="F13" i="1"/>
  <c r="F9" i="1"/>
  <c r="F8" i="1" l="1"/>
  <c r="J55" i="1" l="1"/>
  <c r="T55" i="1"/>
  <c r="O55" i="1"/>
  <c r="F55" i="1"/>
</calcChain>
</file>

<file path=xl/sharedStrings.xml><?xml version="1.0" encoding="utf-8"?>
<sst xmlns="http://schemas.openxmlformats.org/spreadsheetml/2006/main" count="74" uniqueCount="69">
  <si>
    <t>Early Years Funding - Options for new supplement factor</t>
  </si>
  <si>
    <t>Option 1 - No supplement</t>
  </si>
  <si>
    <t>Option 2 - Pension supplement</t>
  </si>
  <si>
    <t>Option 3 - Pension and pay supplement</t>
  </si>
  <si>
    <t>Hourly Rate------&gt;</t>
  </si>
  <si>
    <t>School</t>
  </si>
  <si>
    <t>Eligible Primary Pupils Primary (Oct 2021)</t>
  </si>
  <si>
    <t>TEACHERS' PAY GRANT (TPG ) Element 2022-23</t>
  </si>
  <si>
    <t>TEACHERS' PENSION EMPLOYER CONTRIBUTION GRANT (TPECG) 2022-23</t>
  </si>
  <si>
    <t>Total Pay and Pension Grants</t>
  </si>
  <si>
    <t>hrs Estimate:</t>
  </si>
  <si>
    <t>Basic Rate Rate</t>
  </si>
  <si>
    <t>Diff to total pay and pension grant col f £'000</t>
  </si>
  <si>
    <t>QTS Supplement Rate</t>
  </si>
  <si>
    <t>Basic Rate</t>
  </si>
  <si>
    <t>Total</t>
  </si>
  <si>
    <t>Balsall Common Primary School</t>
  </si>
  <si>
    <t>Bentley Heath Church of England Primary School</t>
  </si>
  <si>
    <t>Berkswell Church of England Voluntary Aided Primary School</t>
  </si>
  <si>
    <t>Bishop Wilson Church of England Primary School</t>
  </si>
  <si>
    <t>Blossomfield Infant and Nursery School</t>
  </si>
  <si>
    <t>Burman Infant School</t>
  </si>
  <si>
    <t>Castle Bromwich Infant and Nursery School</t>
  </si>
  <si>
    <t>Cheswick Green Primary School</t>
  </si>
  <si>
    <t>Coleshill Heath School</t>
  </si>
  <si>
    <t>Cranmore Infant School</t>
  </si>
  <si>
    <t>Damson Wood Nursery and Infant School</t>
  </si>
  <si>
    <t>Dickens Heath Community Primary School</t>
  </si>
  <si>
    <t>Dorridge Primary School</t>
  </si>
  <si>
    <t>Fordbridge Community Primary School</t>
  </si>
  <si>
    <t>George Fentham Endowed School</t>
  </si>
  <si>
    <t>Greswold Primary School</t>
  </si>
  <si>
    <t>Kineton Green Primary School</t>
  </si>
  <si>
    <t>Kingshurst Primary School</t>
  </si>
  <si>
    <t>Knowle Church of England Primary Academy</t>
  </si>
  <si>
    <t>Lady Katherine Leveson Church of England Primary School</t>
  </si>
  <si>
    <t>Langley Primary School</t>
  </si>
  <si>
    <t>Marston Green Infant Academy</t>
  </si>
  <si>
    <t>Meriden Church of England Primary School</t>
  </si>
  <si>
    <t>Mill Lodge Primary School</t>
  </si>
  <si>
    <t>Monkspath Junior and Infant School</t>
  </si>
  <si>
    <t>Oak Cottage Primary School</t>
  </si>
  <si>
    <t>Olton Primary School</t>
  </si>
  <si>
    <t>Our Lady of Compassion Catholic Primary School</t>
  </si>
  <si>
    <t>Our Lady of the Wayside Catholic Primary School</t>
  </si>
  <si>
    <t>Peterbrook Primary School</t>
  </si>
  <si>
    <t>Smith's Wood Primary Academy</t>
  </si>
  <si>
    <t>St Alphege Church of England Infant and Nursery School</t>
  </si>
  <si>
    <t>St Andrew's Catholic Primary School</t>
  </si>
  <si>
    <t>St Anne's Catholic Primary School</t>
  </si>
  <si>
    <t>St Anthony's Catholic Primary School</t>
  </si>
  <si>
    <t>St Augustine's Catholic Primary School</t>
  </si>
  <si>
    <t>St George and St Teresa Catholic Primary School</t>
  </si>
  <si>
    <t>St John the Baptist Catholic Primary School</t>
  </si>
  <si>
    <t>St Margaret's Church of England Primary School</t>
  </si>
  <si>
    <t>St Mary and St Margaret's Church of England Aided Primary School</t>
  </si>
  <si>
    <t>St Patricks Church of England Primary Academy</t>
  </si>
  <si>
    <t>Streetsbrook Infant and Early Years Academy</t>
  </si>
  <si>
    <t>Tidbury Green School</t>
  </si>
  <si>
    <t>Tudor Grange Primary Academy Hockley Heath</t>
  </si>
  <si>
    <t>Tudor Grange Primary Academy Yew Tree</t>
  </si>
  <si>
    <t>Tudor Grange Primary Academy, St James</t>
  </si>
  <si>
    <t>Ulverley School</t>
  </si>
  <si>
    <t>Valley Primary</t>
  </si>
  <si>
    <t>Windy Arbor Primary School</t>
  </si>
  <si>
    <t>Woodlands Infant School</t>
  </si>
  <si>
    <t>Yorkswood Primary School</t>
  </si>
  <si>
    <t>Funding - other providers - change in funding</t>
  </si>
  <si>
    <t>The employer pension contribution increased from 16.4% to 23.6% on 1 Sept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</si>
</sst>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5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3" fontId="0" fillId="0" borderId="0"/>
    <xf numFmtId="0" fontId="2" fillId="0" borderId="0"/>
  </cellStyleXfs>
  <cellXfs count="19">
    <xf numFmtId="3" fontId="0" fillId="0" borderId="0" xfId="0"/>
    <xf numFmtId="0" fontId="2" fillId="0" borderId="0" xfId="1"/>
    <xf numFmtId="0" fontId="2" fillId="0" borderId="1" xfId="1" applyBorder="1"/>
    <xf numFmtId="0" fontId="2" fillId="0" borderId="1" xfId="1" applyBorder="1" applyAlignment="1">
      <alignment wrapText="1"/>
    </xf>
    <xf numFmtId="3" fontId="0" fillId="0" borderId="1" xfId="0" applyBorder="1"/>
    <xf numFmtId="2" fontId="2" fillId="0" borderId="1" xfId="1" applyNumberFormat="1" applyBorder="1"/>
    <xf numFmtId="3" fontId="2" fillId="0" borderId="1" xfId="1" applyNumberFormat="1" applyBorder="1"/>
    <xf numFmtId="3" fontId="3" fillId="0" borderId="1" xfId="1" applyNumberFormat="1" applyFont="1" applyBorder="1"/>
    <xf numFmtId="3" fontId="2" fillId="0" borderId="0" xfId="1" applyNumberFormat="1"/>
    <xf numFmtId="164" fontId="0" fillId="0" borderId="1" xfId="0" applyNumberFormat="1" applyBorder="1"/>
    <xf numFmtId="164" fontId="2" fillId="0" borderId="1" xfId="1" applyNumberForma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3" fontId="4" fillId="0" borderId="1" xfId="0" applyFont="1" applyBorder="1" applyAlignment="1">
      <alignment horizontal="center" wrapText="1"/>
    </xf>
    <xf numFmtId="0" fontId="3" fillId="0" borderId="0" xfId="1" applyFont="1"/>
    <xf numFmtId="0" fontId="1" fillId="0" borderId="0" xfId="1" applyFont="1"/>
    <xf numFmtId="0" fontId="1" fillId="0" borderId="1" xfId="1" applyFont="1" applyBorder="1"/>
    <xf numFmtId="3" fontId="0" fillId="0" borderId="1" xfId="0" applyBorder="1" applyAlignment="1">
      <alignment horizontal="center"/>
    </xf>
    <xf numFmtId="0" fontId="1" fillId="0" borderId="1" xfId="1" applyFont="1" applyBorder="1" applyAlignment="1">
      <alignment horizontal="center"/>
    </xf>
  </cellXfs>
  <cellStyles count="2">
    <cellStyle name="Normal" xfId="0" builtinId="0"/>
    <cellStyle name="Normal 68" xfId="1" xr:uid="{B90FC0B3-D727-4F65-AA7F-B539D6F49F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/SHARED/Budgets/Bud22-23/Linked%202022-23/202223_P1_APT_334_SolihullLINK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Sheet"/>
      <sheetName val="School Budget lookup"/>
      <sheetName val="Cover"/>
      <sheetName val="Schools Block Data"/>
      <sheetName val="21-22 submitted baselines"/>
      <sheetName val="21-22 HN places"/>
      <sheetName val="Proposed Free Schools"/>
      <sheetName val="IndicativeNFF NNDR PaidBy ESFA"/>
      <sheetName val="FSM6 update"/>
      <sheetName val="Inputs &amp; Adjustments"/>
      <sheetName val="Local Factors"/>
      <sheetName val="LA estimate of NNDR 22-23"/>
      <sheetName val="Adjusted Factors"/>
      <sheetName val="21-22 final baselines"/>
      <sheetName val="Commentary"/>
      <sheetName val="ProformaAggregation"/>
      <sheetName val="Proforma"/>
      <sheetName val="Block transfers"/>
      <sheetName val="De Delegation"/>
      <sheetName val="Education Functions"/>
      <sheetName val="New ISB"/>
      <sheetName val="School level SB"/>
      <sheetName val="Recoupment"/>
      <sheetName val="Post-16 infrastructure changes"/>
      <sheetName val="Validation sheet"/>
      <sheetName val="Models"/>
      <sheetName val="PN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4572F-715B-4981-B7CF-A2009C5F0CA3}">
  <sheetPr>
    <pageSetUpPr fitToPage="1"/>
  </sheetPr>
  <dimension ref="A1:W60"/>
  <sheetViews>
    <sheetView tabSelected="1" workbookViewId="0">
      <pane xSplit="2" ySplit="3" topLeftCell="I16" activePane="bottomRight" state="frozen"/>
      <selection pane="bottomRight" activeCell="B60" sqref="B60"/>
      <selection pane="bottomLeft" activeCell="A3" sqref="A3"/>
      <selection pane="topRight" activeCell="D1" sqref="D1"/>
    </sheetView>
  </sheetViews>
  <sheetFormatPr defaultRowHeight="12.75"/>
  <cols>
    <col min="1" max="1" width="9.85546875" style="1" customWidth="1"/>
    <col min="2" max="2" width="44.5703125" style="1" customWidth="1"/>
    <col min="3" max="3" width="11" style="1" customWidth="1"/>
    <col min="4" max="4" width="10.85546875" style="1" customWidth="1"/>
    <col min="5" max="5" width="16.42578125" style="1" customWidth="1"/>
    <col min="6" max="6" width="9.140625" style="1"/>
    <col min="8" max="8" width="3.28515625" customWidth="1"/>
    <col min="9" max="9" width="11.85546875" customWidth="1"/>
    <col min="10" max="10" width="10.85546875" customWidth="1"/>
    <col min="11" max="11" width="3" customWidth="1"/>
    <col min="12" max="12" width="12" style="1" customWidth="1"/>
    <col min="13" max="14" width="9.140625" style="1"/>
    <col min="15" max="15" width="10.5703125" style="1" customWidth="1"/>
    <col min="16" max="16" width="4.140625" customWidth="1"/>
    <col min="17" max="17" width="12" style="1" customWidth="1"/>
    <col min="18" max="16384" width="9.140625" style="1"/>
  </cols>
  <sheetData>
    <row r="1" spans="1:23">
      <c r="B1" s="14" t="s">
        <v>0</v>
      </c>
      <c r="I1" s="17" t="s">
        <v>1</v>
      </c>
      <c r="J1" s="17"/>
      <c r="L1" s="18" t="s">
        <v>2</v>
      </c>
      <c r="M1" s="18"/>
      <c r="N1" s="18"/>
      <c r="O1" s="18"/>
      <c r="Q1" s="18" t="s">
        <v>3</v>
      </c>
      <c r="R1" s="18"/>
      <c r="S1" s="18"/>
      <c r="T1" s="18"/>
    </row>
    <row r="2" spans="1:23">
      <c r="B2" s="16" t="s">
        <v>4</v>
      </c>
      <c r="C2" s="2"/>
      <c r="D2" s="3"/>
      <c r="E2" s="3"/>
      <c r="F2" s="2"/>
      <c r="G2" s="4"/>
      <c r="I2" s="9">
        <v>0.33</v>
      </c>
      <c r="J2" s="4"/>
      <c r="L2" s="10">
        <v>0.23</v>
      </c>
      <c r="M2" s="10">
        <v>0.24</v>
      </c>
      <c r="N2" s="2"/>
      <c r="O2" s="2"/>
      <c r="Q2" s="10">
        <f>0.23+0.08</f>
        <v>0.31</v>
      </c>
      <c r="R2" s="10">
        <v>0.21</v>
      </c>
      <c r="S2" s="2"/>
      <c r="T2" s="2"/>
    </row>
    <row r="3" spans="1:23" ht="76.5">
      <c r="A3" s="11"/>
      <c r="B3" s="11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3" t="s">
        <v>10</v>
      </c>
      <c r="I3" s="13" t="s">
        <v>11</v>
      </c>
      <c r="J3" s="13" t="s">
        <v>12</v>
      </c>
      <c r="L3" s="12" t="s">
        <v>13</v>
      </c>
      <c r="M3" s="12" t="s">
        <v>14</v>
      </c>
      <c r="N3" s="12" t="s">
        <v>15</v>
      </c>
      <c r="O3" s="13" t="s">
        <v>12</v>
      </c>
      <c r="Q3" s="12" t="s">
        <v>13</v>
      </c>
      <c r="R3" s="12" t="s">
        <v>14</v>
      </c>
      <c r="S3" s="12" t="s">
        <v>15</v>
      </c>
      <c r="T3" s="13" t="s">
        <v>12</v>
      </c>
    </row>
    <row r="4" spans="1:23">
      <c r="A4" s="2">
        <v>2050</v>
      </c>
      <c r="B4" s="2" t="s">
        <v>16</v>
      </c>
      <c r="C4" s="5">
        <v>66</v>
      </c>
      <c r="D4" s="6">
        <v>3103</v>
      </c>
      <c r="E4" s="6">
        <v>8769</v>
      </c>
      <c r="F4" s="6">
        <f t="shared" ref="F4:F35" si="0">+E4+D4</f>
        <v>11872</v>
      </c>
      <c r="G4" s="4">
        <f t="shared" ref="G4:G35" si="1">+C4*15*38</f>
        <v>37620</v>
      </c>
      <c r="I4" s="6">
        <f>+$G4*I$2</f>
        <v>12414.6</v>
      </c>
      <c r="J4" s="4">
        <f>(+I4-$F4)/1000</f>
        <v>0.54260000000000042</v>
      </c>
      <c r="L4" s="6">
        <f>+$G4*L$2</f>
        <v>8652.6</v>
      </c>
      <c r="M4" s="6">
        <f>+$G4*M$2</f>
        <v>9028.7999999999993</v>
      </c>
      <c r="N4" s="6">
        <f>SUM(L4:M4)</f>
        <v>17681.400000000001</v>
      </c>
      <c r="O4" s="4">
        <f>(+N4-$F4)/1000</f>
        <v>5.8094000000000019</v>
      </c>
      <c r="Q4" s="6">
        <f>+$G4*Q$2</f>
        <v>11662.2</v>
      </c>
      <c r="R4" s="6">
        <f>+$G4*R$2</f>
        <v>7900.2</v>
      </c>
      <c r="S4" s="6">
        <f>SUM(Q4:R4)</f>
        <v>19562.400000000001</v>
      </c>
      <c r="T4" s="4">
        <f>(+S4-$F4)/1000</f>
        <v>7.6904000000000012</v>
      </c>
      <c r="V4" s="8"/>
      <c r="W4" s="8"/>
    </row>
    <row r="5" spans="1:23">
      <c r="A5" s="2">
        <v>3011</v>
      </c>
      <c r="B5" s="2" t="s">
        <v>17</v>
      </c>
      <c r="C5" s="5">
        <v>23</v>
      </c>
      <c r="D5" s="6">
        <v>1082</v>
      </c>
      <c r="E5" s="6">
        <v>3056</v>
      </c>
      <c r="F5" s="6">
        <f t="shared" si="0"/>
        <v>4138</v>
      </c>
      <c r="G5" s="4">
        <f t="shared" si="1"/>
        <v>13110</v>
      </c>
      <c r="I5" s="6">
        <f>+$G5*I$2</f>
        <v>4326.3</v>
      </c>
      <c r="J5" s="4">
        <f t="shared" ref="J5:J54" si="2">(+I5-$F5)/1000</f>
        <v>0.18830000000000019</v>
      </c>
      <c r="L5" s="6">
        <f t="shared" ref="L5:M36" si="3">+$G5*L$2</f>
        <v>3015.3</v>
      </c>
      <c r="M5" s="6">
        <f t="shared" si="3"/>
        <v>3146.4</v>
      </c>
      <c r="N5" s="6">
        <f t="shared" ref="N5:N54" si="4">SUM(L5:M5)</f>
        <v>6161.7000000000007</v>
      </c>
      <c r="O5" s="4">
        <f t="shared" ref="O5:O54" si="5">(+N5-$F5)/1000</f>
        <v>2.0237000000000007</v>
      </c>
      <c r="Q5" s="6">
        <f t="shared" ref="Q5:R36" si="6">+$G5*Q$2</f>
        <v>4064.1</v>
      </c>
      <c r="R5" s="6">
        <f t="shared" si="6"/>
        <v>2753.1</v>
      </c>
      <c r="S5" s="6">
        <f t="shared" ref="S5:S54" si="7">SUM(Q5:R5)</f>
        <v>6817.2</v>
      </c>
      <c r="T5" s="4">
        <f t="shared" ref="T5:T54" si="8">(+S5-$F5)/1000</f>
        <v>2.6791999999999998</v>
      </c>
      <c r="V5" s="8"/>
      <c r="W5" s="8"/>
    </row>
    <row r="6" spans="1:23">
      <c r="A6" s="2">
        <v>3310</v>
      </c>
      <c r="B6" s="2" t="s">
        <v>18</v>
      </c>
      <c r="C6" s="5">
        <v>29</v>
      </c>
      <c r="D6" s="6">
        <v>1363</v>
      </c>
      <c r="E6" s="6">
        <v>3853</v>
      </c>
      <c r="F6" s="6">
        <f t="shared" si="0"/>
        <v>5216</v>
      </c>
      <c r="G6" s="4">
        <f t="shared" si="1"/>
        <v>16530</v>
      </c>
      <c r="I6" s="6">
        <f t="shared" ref="I5:I54" si="9">+$G6*I$2</f>
        <v>5454.9000000000005</v>
      </c>
      <c r="J6" s="4">
        <f t="shared" si="2"/>
        <v>0.23890000000000056</v>
      </c>
      <c r="L6" s="6">
        <f t="shared" si="3"/>
        <v>3801.9</v>
      </c>
      <c r="M6" s="6">
        <f t="shared" si="3"/>
        <v>3967.2</v>
      </c>
      <c r="N6" s="6">
        <f t="shared" si="4"/>
        <v>7769.1</v>
      </c>
      <c r="O6" s="4">
        <f t="shared" si="5"/>
        <v>2.5531000000000001</v>
      </c>
      <c r="Q6" s="6">
        <f t="shared" si="6"/>
        <v>5124.3</v>
      </c>
      <c r="R6" s="6">
        <f t="shared" si="6"/>
        <v>3471.2999999999997</v>
      </c>
      <c r="S6" s="6">
        <f t="shared" si="7"/>
        <v>8595.6</v>
      </c>
      <c r="T6" s="4">
        <f t="shared" si="8"/>
        <v>3.3796000000000004</v>
      </c>
      <c r="V6" s="8"/>
      <c r="W6" s="8"/>
    </row>
    <row r="7" spans="1:23">
      <c r="A7" s="2">
        <v>3512</v>
      </c>
      <c r="B7" s="2" t="s">
        <v>19</v>
      </c>
      <c r="C7" s="5">
        <v>43</v>
      </c>
      <c r="D7" s="6">
        <v>2021</v>
      </c>
      <c r="E7" s="6">
        <v>5713</v>
      </c>
      <c r="F7" s="6">
        <f t="shared" si="0"/>
        <v>7734</v>
      </c>
      <c r="G7" s="4">
        <f t="shared" si="1"/>
        <v>24510</v>
      </c>
      <c r="I7" s="6">
        <f t="shared" si="9"/>
        <v>8088.3</v>
      </c>
      <c r="J7" s="4">
        <f t="shared" si="2"/>
        <v>0.35430000000000017</v>
      </c>
      <c r="L7" s="6">
        <f t="shared" si="3"/>
        <v>5637.3</v>
      </c>
      <c r="M7" s="6">
        <f t="shared" si="3"/>
        <v>5882.4</v>
      </c>
      <c r="N7" s="6">
        <f t="shared" si="4"/>
        <v>11519.7</v>
      </c>
      <c r="O7" s="4">
        <f t="shared" si="5"/>
        <v>3.7857000000000007</v>
      </c>
      <c r="Q7" s="6">
        <f t="shared" si="6"/>
        <v>7598.1</v>
      </c>
      <c r="R7" s="6">
        <f t="shared" si="6"/>
        <v>5147.0999999999995</v>
      </c>
      <c r="S7" s="6">
        <f t="shared" si="7"/>
        <v>12745.2</v>
      </c>
      <c r="T7" s="4">
        <f t="shared" si="8"/>
        <v>5.0112000000000005</v>
      </c>
      <c r="V7" s="8"/>
      <c r="W7" s="8"/>
    </row>
    <row r="8" spans="1:23">
      <c r="A8" s="2">
        <v>2000</v>
      </c>
      <c r="B8" s="2" t="s">
        <v>20</v>
      </c>
      <c r="C8" s="5">
        <v>49</v>
      </c>
      <c r="D8" s="6">
        <v>2304</v>
      </c>
      <c r="E8" s="6">
        <v>6511</v>
      </c>
      <c r="F8" s="6">
        <f t="shared" si="0"/>
        <v>8815</v>
      </c>
      <c r="G8" s="4">
        <f t="shared" si="1"/>
        <v>27930</v>
      </c>
      <c r="I8" s="6">
        <f t="shared" si="9"/>
        <v>9216.9</v>
      </c>
      <c r="J8" s="4">
        <f t="shared" si="2"/>
        <v>0.40189999999999965</v>
      </c>
      <c r="L8" s="6">
        <f t="shared" si="3"/>
        <v>6423.9000000000005</v>
      </c>
      <c r="M8" s="6">
        <f t="shared" si="3"/>
        <v>6703.2</v>
      </c>
      <c r="N8" s="6">
        <f t="shared" si="4"/>
        <v>13127.1</v>
      </c>
      <c r="O8" s="4">
        <f t="shared" si="5"/>
        <v>4.3121</v>
      </c>
      <c r="Q8" s="6">
        <f t="shared" si="6"/>
        <v>8658.2999999999993</v>
      </c>
      <c r="R8" s="6">
        <f t="shared" si="6"/>
        <v>5865.3</v>
      </c>
      <c r="S8" s="6">
        <f t="shared" si="7"/>
        <v>14523.599999999999</v>
      </c>
      <c r="T8" s="4">
        <f t="shared" si="8"/>
        <v>5.7085999999999988</v>
      </c>
      <c r="V8" s="8"/>
      <c r="W8" s="8"/>
    </row>
    <row r="9" spans="1:23">
      <c r="A9" s="2">
        <v>2001</v>
      </c>
      <c r="B9" s="2" t="s">
        <v>21</v>
      </c>
      <c r="C9" s="5">
        <v>45</v>
      </c>
      <c r="D9" s="6">
        <v>2116</v>
      </c>
      <c r="E9" s="6">
        <v>5979</v>
      </c>
      <c r="F9" s="6">
        <f t="shared" si="0"/>
        <v>8095</v>
      </c>
      <c r="G9" s="4">
        <f t="shared" si="1"/>
        <v>25650</v>
      </c>
      <c r="I9" s="6">
        <f t="shared" si="9"/>
        <v>8464.5</v>
      </c>
      <c r="J9" s="4">
        <f t="shared" si="2"/>
        <v>0.3695</v>
      </c>
      <c r="L9" s="6">
        <f t="shared" si="3"/>
        <v>5899.5</v>
      </c>
      <c r="M9" s="6">
        <f t="shared" si="3"/>
        <v>6156</v>
      </c>
      <c r="N9" s="6">
        <f t="shared" si="4"/>
        <v>12055.5</v>
      </c>
      <c r="O9" s="4">
        <f t="shared" si="5"/>
        <v>3.9605000000000001</v>
      </c>
      <c r="Q9" s="6">
        <f t="shared" si="6"/>
        <v>7951.5</v>
      </c>
      <c r="R9" s="6">
        <f t="shared" si="6"/>
        <v>5386.5</v>
      </c>
      <c r="S9" s="6">
        <f t="shared" si="7"/>
        <v>13338</v>
      </c>
      <c r="T9" s="4">
        <f t="shared" si="8"/>
        <v>5.2430000000000003</v>
      </c>
      <c r="V9" s="8"/>
      <c r="W9" s="8"/>
    </row>
    <row r="10" spans="1:23">
      <c r="A10" s="2">
        <v>2060</v>
      </c>
      <c r="B10" s="2" t="s">
        <v>22</v>
      </c>
      <c r="C10" s="5">
        <v>132</v>
      </c>
      <c r="D10" s="6">
        <v>6207</v>
      </c>
      <c r="E10" s="6">
        <v>17538</v>
      </c>
      <c r="F10" s="6">
        <f t="shared" si="0"/>
        <v>23745</v>
      </c>
      <c r="G10" s="4">
        <f t="shared" si="1"/>
        <v>75240</v>
      </c>
      <c r="I10" s="6">
        <f t="shared" si="9"/>
        <v>24829.200000000001</v>
      </c>
      <c r="J10" s="4">
        <f t="shared" si="2"/>
        <v>1.0842000000000007</v>
      </c>
      <c r="L10" s="6">
        <f t="shared" si="3"/>
        <v>17305.2</v>
      </c>
      <c r="M10" s="6">
        <f t="shared" si="3"/>
        <v>18057.599999999999</v>
      </c>
      <c r="N10" s="6">
        <f t="shared" si="4"/>
        <v>35362.800000000003</v>
      </c>
      <c r="O10" s="4">
        <f t="shared" si="5"/>
        <v>11.617800000000003</v>
      </c>
      <c r="Q10" s="6">
        <f t="shared" si="6"/>
        <v>23324.400000000001</v>
      </c>
      <c r="R10" s="6">
        <f t="shared" si="6"/>
        <v>15800.4</v>
      </c>
      <c r="S10" s="6">
        <f t="shared" si="7"/>
        <v>39124.800000000003</v>
      </c>
      <c r="T10" s="4">
        <f t="shared" si="8"/>
        <v>15.379800000000003</v>
      </c>
      <c r="V10" s="8"/>
      <c r="W10" s="8"/>
    </row>
    <row r="11" spans="1:23">
      <c r="A11" s="2">
        <v>2082</v>
      </c>
      <c r="B11" s="2" t="s">
        <v>23</v>
      </c>
      <c r="C11" s="5">
        <v>27</v>
      </c>
      <c r="D11" s="6">
        <v>1270</v>
      </c>
      <c r="E11" s="6">
        <v>3588</v>
      </c>
      <c r="F11" s="6">
        <f t="shared" si="0"/>
        <v>4858</v>
      </c>
      <c r="G11" s="4">
        <f t="shared" si="1"/>
        <v>15390</v>
      </c>
      <c r="I11" s="6">
        <f t="shared" si="9"/>
        <v>5078.7</v>
      </c>
      <c r="J11" s="4">
        <f t="shared" si="2"/>
        <v>0.22069999999999981</v>
      </c>
      <c r="L11" s="6">
        <f t="shared" si="3"/>
        <v>3539.7000000000003</v>
      </c>
      <c r="M11" s="6">
        <f t="shared" si="3"/>
        <v>3693.6</v>
      </c>
      <c r="N11" s="6">
        <f t="shared" si="4"/>
        <v>7233.3</v>
      </c>
      <c r="O11" s="4">
        <f t="shared" si="5"/>
        <v>2.3753000000000002</v>
      </c>
      <c r="Q11" s="6">
        <f t="shared" si="6"/>
        <v>4770.8999999999996</v>
      </c>
      <c r="R11" s="6">
        <f t="shared" si="6"/>
        <v>3231.9</v>
      </c>
      <c r="S11" s="6">
        <f t="shared" si="7"/>
        <v>8002.7999999999993</v>
      </c>
      <c r="T11" s="4">
        <f t="shared" si="8"/>
        <v>3.1447999999999992</v>
      </c>
      <c r="V11" s="8"/>
      <c r="W11" s="8"/>
    </row>
    <row r="12" spans="1:23">
      <c r="A12" s="2">
        <v>2065</v>
      </c>
      <c r="B12" s="2" t="s">
        <v>24</v>
      </c>
      <c r="C12" s="5">
        <v>83</v>
      </c>
      <c r="D12" s="6">
        <v>3903</v>
      </c>
      <c r="E12" s="6">
        <v>11028</v>
      </c>
      <c r="F12" s="6">
        <f t="shared" si="0"/>
        <v>14931</v>
      </c>
      <c r="G12" s="4">
        <f t="shared" si="1"/>
        <v>47310</v>
      </c>
      <c r="I12" s="6">
        <f t="shared" si="9"/>
        <v>15612.300000000001</v>
      </c>
      <c r="J12" s="4">
        <f t="shared" si="2"/>
        <v>0.68130000000000113</v>
      </c>
      <c r="L12" s="6">
        <f t="shared" si="3"/>
        <v>10881.300000000001</v>
      </c>
      <c r="M12" s="6">
        <f t="shared" si="3"/>
        <v>11354.4</v>
      </c>
      <c r="N12" s="6">
        <f t="shared" si="4"/>
        <v>22235.7</v>
      </c>
      <c r="O12" s="4">
        <f t="shared" si="5"/>
        <v>7.3047000000000004</v>
      </c>
      <c r="Q12" s="6">
        <f t="shared" si="6"/>
        <v>14666.1</v>
      </c>
      <c r="R12" s="6">
        <f t="shared" si="6"/>
        <v>9935.1</v>
      </c>
      <c r="S12" s="6">
        <f t="shared" si="7"/>
        <v>24601.200000000001</v>
      </c>
      <c r="T12" s="4">
        <f t="shared" si="8"/>
        <v>9.6702000000000012</v>
      </c>
      <c r="V12" s="8"/>
      <c r="W12" s="8"/>
    </row>
    <row r="13" spans="1:23">
      <c r="A13" s="2">
        <v>2005</v>
      </c>
      <c r="B13" s="2" t="s">
        <v>25</v>
      </c>
      <c r="C13" s="5">
        <v>34</v>
      </c>
      <c r="D13" s="6">
        <v>1599</v>
      </c>
      <c r="E13" s="6">
        <v>4517</v>
      </c>
      <c r="F13" s="6">
        <f t="shared" si="0"/>
        <v>6116</v>
      </c>
      <c r="G13" s="4">
        <f t="shared" si="1"/>
        <v>19380</v>
      </c>
      <c r="I13" s="6">
        <f t="shared" si="9"/>
        <v>6395.4000000000005</v>
      </c>
      <c r="J13" s="4">
        <f t="shared" si="2"/>
        <v>0.27940000000000054</v>
      </c>
      <c r="L13" s="6">
        <f t="shared" si="3"/>
        <v>4457.4000000000005</v>
      </c>
      <c r="M13" s="6">
        <f t="shared" si="3"/>
        <v>4651.2</v>
      </c>
      <c r="N13" s="6">
        <f t="shared" si="4"/>
        <v>9108.6</v>
      </c>
      <c r="O13" s="4">
        <f t="shared" si="5"/>
        <v>2.9926000000000004</v>
      </c>
      <c r="Q13" s="6">
        <f t="shared" si="6"/>
        <v>6007.8</v>
      </c>
      <c r="R13" s="6">
        <f t="shared" si="6"/>
        <v>4069.7999999999997</v>
      </c>
      <c r="S13" s="6">
        <f t="shared" si="7"/>
        <v>10077.6</v>
      </c>
      <c r="T13" s="4">
        <f t="shared" si="8"/>
        <v>3.9616000000000002</v>
      </c>
      <c r="V13" s="8"/>
      <c r="W13" s="8"/>
    </row>
    <row r="14" spans="1:23">
      <c r="A14" s="2">
        <v>2003</v>
      </c>
      <c r="B14" s="2" t="s">
        <v>26</v>
      </c>
      <c r="C14" s="5">
        <v>45</v>
      </c>
      <c r="D14" s="6">
        <v>2116</v>
      </c>
      <c r="E14" s="6">
        <v>5979</v>
      </c>
      <c r="F14" s="6">
        <f t="shared" si="0"/>
        <v>8095</v>
      </c>
      <c r="G14" s="4">
        <f t="shared" si="1"/>
        <v>25650</v>
      </c>
      <c r="I14" s="6">
        <f t="shared" si="9"/>
        <v>8464.5</v>
      </c>
      <c r="J14" s="4">
        <f t="shared" si="2"/>
        <v>0.3695</v>
      </c>
      <c r="L14" s="6">
        <f t="shared" si="3"/>
        <v>5899.5</v>
      </c>
      <c r="M14" s="6">
        <f t="shared" si="3"/>
        <v>6156</v>
      </c>
      <c r="N14" s="6">
        <f t="shared" si="4"/>
        <v>12055.5</v>
      </c>
      <c r="O14" s="4">
        <f t="shared" si="5"/>
        <v>3.9605000000000001</v>
      </c>
      <c r="Q14" s="6">
        <f t="shared" si="6"/>
        <v>7951.5</v>
      </c>
      <c r="R14" s="6">
        <f t="shared" si="6"/>
        <v>5386.5</v>
      </c>
      <c r="S14" s="6">
        <f t="shared" si="7"/>
        <v>13338</v>
      </c>
      <c r="T14" s="4">
        <f t="shared" si="8"/>
        <v>5.2430000000000003</v>
      </c>
      <c r="V14" s="8"/>
      <c r="W14" s="8"/>
    </row>
    <row r="15" spans="1:23">
      <c r="A15" s="2">
        <v>2098</v>
      </c>
      <c r="B15" s="2" t="s">
        <v>27</v>
      </c>
      <c r="C15" s="5">
        <v>39</v>
      </c>
      <c r="D15" s="6">
        <v>1834</v>
      </c>
      <c r="E15" s="6">
        <v>5182</v>
      </c>
      <c r="F15" s="6">
        <f t="shared" si="0"/>
        <v>7016</v>
      </c>
      <c r="G15" s="4">
        <f t="shared" si="1"/>
        <v>22230</v>
      </c>
      <c r="I15" s="6">
        <f t="shared" si="9"/>
        <v>7335.9000000000005</v>
      </c>
      <c r="J15" s="4">
        <f t="shared" si="2"/>
        <v>0.31990000000000057</v>
      </c>
      <c r="L15" s="6">
        <f t="shared" si="3"/>
        <v>5112.9000000000005</v>
      </c>
      <c r="M15" s="6">
        <f t="shared" si="3"/>
        <v>5335.2</v>
      </c>
      <c r="N15" s="6">
        <f t="shared" si="4"/>
        <v>10448.1</v>
      </c>
      <c r="O15" s="4">
        <f t="shared" si="5"/>
        <v>3.4321000000000002</v>
      </c>
      <c r="Q15" s="6">
        <f t="shared" si="6"/>
        <v>6891.3</v>
      </c>
      <c r="R15" s="6">
        <f t="shared" si="6"/>
        <v>4668.3</v>
      </c>
      <c r="S15" s="6">
        <f t="shared" si="7"/>
        <v>11559.6</v>
      </c>
      <c r="T15" s="4">
        <f t="shared" si="8"/>
        <v>4.5436000000000005</v>
      </c>
      <c r="V15" s="8"/>
      <c r="W15" s="8"/>
    </row>
    <row r="16" spans="1:23">
      <c r="A16" s="2">
        <v>2008</v>
      </c>
      <c r="B16" s="2" t="s">
        <v>28</v>
      </c>
      <c r="C16" s="5">
        <v>67</v>
      </c>
      <c r="D16" s="6">
        <v>3151</v>
      </c>
      <c r="E16" s="6">
        <v>8902</v>
      </c>
      <c r="F16" s="6">
        <f t="shared" si="0"/>
        <v>12053</v>
      </c>
      <c r="G16" s="4">
        <f t="shared" si="1"/>
        <v>38190</v>
      </c>
      <c r="I16" s="6">
        <f t="shared" si="9"/>
        <v>12602.7</v>
      </c>
      <c r="J16" s="4">
        <f t="shared" si="2"/>
        <v>0.54970000000000074</v>
      </c>
      <c r="L16" s="6">
        <f t="shared" si="3"/>
        <v>8783.7000000000007</v>
      </c>
      <c r="M16" s="6">
        <f t="shared" si="3"/>
        <v>9165.6</v>
      </c>
      <c r="N16" s="6">
        <f t="shared" si="4"/>
        <v>17949.300000000003</v>
      </c>
      <c r="O16" s="4">
        <f t="shared" si="5"/>
        <v>5.8963000000000028</v>
      </c>
      <c r="Q16" s="6">
        <f t="shared" si="6"/>
        <v>11838.9</v>
      </c>
      <c r="R16" s="6">
        <f t="shared" si="6"/>
        <v>8019.9</v>
      </c>
      <c r="S16" s="6">
        <f t="shared" si="7"/>
        <v>19858.8</v>
      </c>
      <c r="T16" s="4">
        <f t="shared" si="8"/>
        <v>7.8057999999999996</v>
      </c>
      <c r="V16" s="8"/>
      <c r="W16" s="8"/>
    </row>
    <row r="17" spans="1:23">
      <c r="A17" s="2">
        <v>5200</v>
      </c>
      <c r="B17" s="2" t="s">
        <v>29</v>
      </c>
      <c r="C17" s="5">
        <v>60</v>
      </c>
      <c r="D17" s="6">
        <v>2821</v>
      </c>
      <c r="E17" s="6">
        <v>7972</v>
      </c>
      <c r="F17" s="6">
        <f t="shared" si="0"/>
        <v>10793</v>
      </c>
      <c r="G17" s="4">
        <f t="shared" si="1"/>
        <v>34200</v>
      </c>
      <c r="I17" s="6">
        <f t="shared" si="9"/>
        <v>11286</v>
      </c>
      <c r="J17" s="4">
        <f t="shared" si="2"/>
        <v>0.49299999999999999</v>
      </c>
      <c r="L17" s="6">
        <f t="shared" si="3"/>
        <v>7866</v>
      </c>
      <c r="M17" s="6">
        <f t="shared" si="3"/>
        <v>8208</v>
      </c>
      <c r="N17" s="6">
        <f t="shared" si="4"/>
        <v>16074</v>
      </c>
      <c r="O17" s="4">
        <f t="shared" si="5"/>
        <v>5.2809999999999997</v>
      </c>
      <c r="Q17" s="6">
        <f t="shared" si="6"/>
        <v>10602</v>
      </c>
      <c r="R17" s="6">
        <f t="shared" si="6"/>
        <v>7182</v>
      </c>
      <c r="S17" s="6">
        <f t="shared" si="7"/>
        <v>17784</v>
      </c>
      <c r="T17" s="4">
        <f t="shared" si="8"/>
        <v>6.9909999999999997</v>
      </c>
      <c r="V17" s="8"/>
      <c r="W17" s="8"/>
    </row>
    <row r="18" spans="1:23">
      <c r="A18" s="2">
        <v>3311</v>
      </c>
      <c r="B18" s="2" t="s">
        <v>30</v>
      </c>
      <c r="C18" s="5">
        <v>25</v>
      </c>
      <c r="D18" s="6">
        <v>1176</v>
      </c>
      <c r="E18" s="6">
        <v>3322</v>
      </c>
      <c r="F18" s="6">
        <f t="shared" si="0"/>
        <v>4498</v>
      </c>
      <c r="G18" s="4">
        <f t="shared" si="1"/>
        <v>14250</v>
      </c>
      <c r="I18" s="6">
        <f t="shared" si="9"/>
        <v>4702.5</v>
      </c>
      <c r="J18" s="4">
        <f t="shared" si="2"/>
        <v>0.20449999999999999</v>
      </c>
      <c r="L18" s="6">
        <f t="shared" si="3"/>
        <v>3277.5</v>
      </c>
      <c r="M18" s="6">
        <f t="shared" si="3"/>
        <v>3420</v>
      </c>
      <c r="N18" s="6">
        <f t="shared" si="4"/>
        <v>6697.5</v>
      </c>
      <c r="O18" s="4">
        <f t="shared" si="5"/>
        <v>2.1995</v>
      </c>
      <c r="Q18" s="6">
        <f t="shared" si="6"/>
        <v>4417.5</v>
      </c>
      <c r="R18" s="6">
        <f t="shared" si="6"/>
        <v>2992.5</v>
      </c>
      <c r="S18" s="6">
        <f t="shared" si="7"/>
        <v>7410</v>
      </c>
      <c r="T18" s="4">
        <f t="shared" si="8"/>
        <v>2.9119999999999999</v>
      </c>
      <c r="V18" s="8"/>
      <c r="W18" s="8"/>
    </row>
    <row r="19" spans="1:23">
      <c r="A19" s="2">
        <v>2090</v>
      </c>
      <c r="B19" s="2" t="s">
        <v>31</v>
      </c>
      <c r="C19" s="5">
        <v>56</v>
      </c>
      <c r="D19" s="6">
        <v>2633</v>
      </c>
      <c r="E19" s="6">
        <v>7440</v>
      </c>
      <c r="F19" s="6">
        <f t="shared" si="0"/>
        <v>10073</v>
      </c>
      <c r="G19" s="4">
        <f t="shared" si="1"/>
        <v>31920</v>
      </c>
      <c r="I19" s="6">
        <f t="shared" si="9"/>
        <v>10533.6</v>
      </c>
      <c r="J19" s="4">
        <f t="shared" si="2"/>
        <v>0.46060000000000034</v>
      </c>
      <c r="L19" s="6">
        <f t="shared" si="3"/>
        <v>7341.6</v>
      </c>
      <c r="M19" s="6">
        <f t="shared" si="3"/>
        <v>7660.7999999999993</v>
      </c>
      <c r="N19" s="6">
        <f t="shared" si="4"/>
        <v>15002.4</v>
      </c>
      <c r="O19" s="4">
        <f t="shared" si="5"/>
        <v>4.9293999999999993</v>
      </c>
      <c r="Q19" s="6">
        <f t="shared" si="6"/>
        <v>9895.2000000000007</v>
      </c>
      <c r="R19" s="6">
        <f t="shared" si="6"/>
        <v>6703.2</v>
      </c>
      <c r="S19" s="6">
        <f t="shared" si="7"/>
        <v>16598.400000000001</v>
      </c>
      <c r="T19" s="4">
        <f t="shared" si="8"/>
        <v>6.5254000000000012</v>
      </c>
      <c r="V19" s="8"/>
      <c r="W19" s="8"/>
    </row>
    <row r="20" spans="1:23">
      <c r="A20" s="2">
        <v>2013</v>
      </c>
      <c r="B20" s="2" t="s">
        <v>32</v>
      </c>
      <c r="C20" s="5">
        <v>26</v>
      </c>
      <c r="D20" s="6">
        <v>1222</v>
      </c>
      <c r="E20" s="6">
        <v>3454</v>
      </c>
      <c r="F20" s="6">
        <f t="shared" si="0"/>
        <v>4676</v>
      </c>
      <c r="G20" s="4">
        <f t="shared" si="1"/>
        <v>14820</v>
      </c>
      <c r="I20" s="6">
        <f t="shared" si="9"/>
        <v>4890.6000000000004</v>
      </c>
      <c r="J20" s="4">
        <f t="shared" si="2"/>
        <v>0.21460000000000037</v>
      </c>
      <c r="L20" s="6">
        <f t="shared" si="3"/>
        <v>3408.6000000000004</v>
      </c>
      <c r="M20" s="6">
        <f t="shared" si="3"/>
        <v>3556.7999999999997</v>
      </c>
      <c r="N20" s="6">
        <f t="shared" si="4"/>
        <v>6965.4</v>
      </c>
      <c r="O20" s="4">
        <f t="shared" si="5"/>
        <v>2.2893999999999997</v>
      </c>
      <c r="Q20" s="6">
        <f t="shared" si="6"/>
        <v>4594.2</v>
      </c>
      <c r="R20" s="6">
        <f t="shared" si="6"/>
        <v>3112.2</v>
      </c>
      <c r="S20" s="6">
        <f t="shared" si="7"/>
        <v>7706.4</v>
      </c>
      <c r="T20" s="4">
        <f t="shared" si="8"/>
        <v>3.0303999999999998</v>
      </c>
      <c r="V20" s="8"/>
      <c r="W20" s="8"/>
    </row>
    <row r="21" spans="1:23">
      <c r="A21" s="2">
        <v>3517</v>
      </c>
      <c r="B21" s="2" t="s">
        <v>33</v>
      </c>
      <c r="C21" s="5">
        <v>31</v>
      </c>
      <c r="D21" s="6">
        <v>1457</v>
      </c>
      <c r="E21" s="6">
        <v>4119</v>
      </c>
      <c r="F21" s="6">
        <f t="shared" si="0"/>
        <v>5576</v>
      </c>
      <c r="G21" s="4">
        <f t="shared" si="1"/>
        <v>17670</v>
      </c>
      <c r="I21" s="6">
        <f t="shared" si="9"/>
        <v>5831.1</v>
      </c>
      <c r="J21" s="4">
        <f t="shared" si="2"/>
        <v>0.25510000000000038</v>
      </c>
      <c r="L21" s="6">
        <f t="shared" si="3"/>
        <v>4064.1000000000004</v>
      </c>
      <c r="M21" s="6">
        <f t="shared" si="3"/>
        <v>4240.8</v>
      </c>
      <c r="N21" s="6">
        <f t="shared" si="4"/>
        <v>8304.9000000000015</v>
      </c>
      <c r="O21" s="4">
        <f t="shared" si="5"/>
        <v>2.7289000000000017</v>
      </c>
      <c r="Q21" s="6">
        <f t="shared" si="6"/>
        <v>5477.7</v>
      </c>
      <c r="R21" s="6">
        <f t="shared" si="6"/>
        <v>3710.7</v>
      </c>
      <c r="S21" s="6">
        <f t="shared" si="7"/>
        <v>9188.4</v>
      </c>
      <c r="T21" s="4">
        <f t="shared" si="8"/>
        <v>3.6123999999999996</v>
      </c>
      <c r="V21" s="8"/>
      <c r="W21" s="8"/>
    </row>
    <row r="22" spans="1:23">
      <c r="A22" s="2">
        <v>3012</v>
      </c>
      <c r="B22" s="2" t="s">
        <v>34</v>
      </c>
      <c r="C22" s="5">
        <v>56</v>
      </c>
      <c r="D22" s="6">
        <v>2633</v>
      </c>
      <c r="E22" s="6">
        <v>7440</v>
      </c>
      <c r="F22" s="6">
        <f t="shared" si="0"/>
        <v>10073</v>
      </c>
      <c r="G22" s="4">
        <f t="shared" si="1"/>
        <v>31920</v>
      </c>
      <c r="I22" s="6">
        <f t="shared" si="9"/>
        <v>10533.6</v>
      </c>
      <c r="J22" s="4">
        <f t="shared" si="2"/>
        <v>0.46060000000000034</v>
      </c>
      <c r="L22" s="6">
        <f t="shared" si="3"/>
        <v>7341.6</v>
      </c>
      <c r="M22" s="6">
        <f t="shared" si="3"/>
        <v>7660.7999999999993</v>
      </c>
      <c r="N22" s="6">
        <f t="shared" si="4"/>
        <v>15002.4</v>
      </c>
      <c r="O22" s="4">
        <f t="shared" si="5"/>
        <v>4.9293999999999993</v>
      </c>
      <c r="Q22" s="6">
        <f t="shared" si="6"/>
        <v>9895.2000000000007</v>
      </c>
      <c r="R22" s="6">
        <f t="shared" si="6"/>
        <v>6703.2</v>
      </c>
      <c r="S22" s="6">
        <f t="shared" si="7"/>
        <v>16598.400000000001</v>
      </c>
      <c r="T22" s="4">
        <f t="shared" si="8"/>
        <v>6.5254000000000012</v>
      </c>
      <c r="V22" s="8"/>
      <c r="W22" s="8"/>
    </row>
    <row r="23" spans="1:23">
      <c r="A23" s="2">
        <v>3312</v>
      </c>
      <c r="B23" s="2" t="s">
        <v>35</v>
      </c>
      <c r="C23" s="5">
        <v>8</v>
      </c>
      <c r="D23" s="6">
        <v>376</v>
      </c>
      <c r="E23" s="6">
        <v>1063</v>
      </c>
      <c r="F23" s="6">
        <f t="shared" si="0"/>
        <v>1439</v>
      </c>
      <c r="G23" s="4">
        <f t="shared" si="1"/>
        <v>4560</v>
      </c>
      <c r="I23" s="6">
        <f t="shared" si="9"/>
        <v>1504.8000000000002</v>
      </c>
      <c r="J23" s="4">
        <f t="shared" si="2"/>
        <v>6.5800000000000178E-2</v>
      </c>
      <c r="L23" s="6">
        <f t="shared" si="3"/>
        <v>1048.8</v>
      </c>
      <c r="M23" s="6">
        <f t="shared" si="3"/>
        <v>1094.3999999999999</v>
      </c>
      <c r="N23" s="6">
        <f t="shared" si="4"/>
        <v>2143.1999999999998</v>
      </c>
      <c r="O23" s="4">
        <f t="shared" si="5"/>
        <v>0.70419999999999983</v>
      </c>
      <c r="Q23" s="6">
        <f t="shared" si="6"/>
        <v>1413.6</v>
      </c>
      <c r="R23" s="6">
        <f t="shared" si="6"/>
        <v>957.59999999999991</v>
      </c>
      <c r="S23" s="6">
        <f t="shared" si="7"/>
        <v>2371.1999999999998</v>
      </c>
      <c r="T23" s="4">
        <f t="shared" si="8"/>
        <v>0.93219999999999981</v>
      </c>
      <c r="V23" s="8"/>
      <c r="W23" s="8"/>
    </row>
    <row r="24" spans="1:23">
      <c r="A24" s="2">
        <v>2091</v>
      </c>
      <c r="B24" s="2" t="s">
        <v>36</v>
      </c>
      <c r="C24" s="5">
        <v>28</v>
      </c>
      <c r="D24" s="6">
        <v>1317</v>
      </c>
      <c r="E24" s="6">
        <v>3720</v>
      </c>
      <c r="F24" s="6">
        <f t="shared" si="0"/>
        <v>5037</v>
      </c>
      <c r="G24" s="4">
        <f t="shared" si="1"/>
        <v>15960</v>
      </c>
      <c r="I24" s="6">
        <f t="shared" si="9"/>
        <v>5266.8</v>
      </c>
      <c r="J24" s="4">
        <f t="shared" si="2"/>
        <v>0.22980000000000017</v>
      </c>
      <c r="L24" s="6">
        <f t="shared" si="3"/>
        <v>3670.8</v>
      </c>
      <c r="M24" s="6">
        <f t="shared" si="3"/>
        <v>3830.3999999999996</v>
      </c>
      <c r="N24" s="6">
        <f t="shared" si="4"/>
        <v>7501.2</v>
      </c>
      <c r="O24" s="4">
        <f t="shared" si="5"/>
        <v>2.4641999999999999</v>
      </c>
      <c r="Q24" s="6">
        <f t="shared" si="6"/>
        <v>4947.6000000000004</v>
      </c>
      <c r="R24" s="6">
        <f t="shared" si="6"/>
        <v>3351.6</v>
      </c>
      <c r="S24" s="6">
        <f t="shared" si="7"/>
        <v>8299.2000000000007</v>
      </c>
      <c r="T24" s="4">
        <f t="shared" si="8"/>
        <v>3.2622000000000009</v>
      </c>
      <c r="V24" s="8"/>
      <c r="W24" s="8"/>
    </row>
    <row r="25" spans="1:23">
      <c r="A25" s="2">
        <v>2081</v>
      </c>
      <c r="B25" s="2" t="s">
        <v>37</v>
      </c>
      <c r="C25" s="5">
        <v>69</v>
      </c>
      <c r="D25" s="6">
        <v>3245</v>
      </c>
      <c r="E25" s="6">
        <v>9168</v>
      </c>
      <c r="F25" s="6">
        <f t="shared" si="0"/>
        <v>12413</v>
      </c>
      <c r="G25" s="4">
        <f t="shared" si="1"/>
        <v>39330</v>
      </c>
      <c r="I25" s="6">
        <f t="shared" si="9"/>
        <v>12978.900000000001</v>
      </c>
      <c r="J25" s="4">
        <f t="shared" si="2"/>
        <v>0.5659000000000014</v>
      </c>
      <c r="L25" s="6">
        <f t="shared" si="3"/>
        <v>9045.9</v>
      </c>
      <c r="M25" s="6">
        <f t="shared" si="3"/>
        <v>9439.1999999999989</v>
      </c>
      <c r="N25" s="6">
        <f t="shared" si="4"/>
        <v>18485.099999999999</v>
      </c>
      <c r="O25" s="4">
        <f t="shared" si="5"/>
        <v>6.0720999999999989</v>
      </c>
      <c r="Q25" s="6">
        <f t="shared" si="6"/>
        <v>12192.3</v>
      </c>
      <c r="R25" s="6">
        <f t="shared" si="6"/>
        <v>8259.2999999999993</v>
      </c>
      <c r="S25" s="6">
        <f t="shared" si="7"/>
        <v>20451.599999999999</v>
      </c>
      <c r="T25" s="4">
        <f t="shared" si="8"/>
        <v>8.0385999999999989</v>
      </c>
      <c r="V25" s="8"/>
      <c r="W25" s="8"/>
    </row>
    <row r="26" spans="1:23">
      <c r="A26" s="2">
        <v>3010</v>
      </c>
      <c r="B26" s="2" t="s">
        <v>38</v>
      </c>
      <c r="C26" s="5">
        <v>14</v>
      </c>
      <c r="D26" s="6">
        <v>658</v>
      </c>
      <c r="E26" s="6">
        <v>1860</v>
      </c>
      <c r="F26" s="6">
        <f t="shared" si="0"/>
        <v>2518</v>
      </c>
      <c r="G26" s="4">
        <f t="shared" si="1"/>
        <v>7980</v>
      </c>
      <c r="I26" s="6">
        <f t="shared" si="9"/>
        <v>2633.4</v>
      </c>
      <c r="J26" s="4">
        <f t="shared" si="2"/>
        <v>0.11540000000000009</v>
      </c>
      <c r="L26" s="6">
        <f t="shared" si="3"/>
        <v>1835.4</v>
      </c>
      <c r="M26" s="6">
        <f t="shared" si="3"/>
        <v>1915.1999999999998</v>
      </c>
      <c r="N26" s="6">
        <f t="shared" si="4"/>
        <v>3750.6</v>
      </c>
      <c r="O26" s="4">
        <f t="shared" si="5"/>
        <v>1.2325999999999999</v>
      </c>
      <c r="Q26" s="6">
        <f t="shared" si="6"/>
        <v>2473.8000000000002</v>
      </c>
      <c r="R26" s="6">
        <f t="shared" si="6"/>
        <v>1675.8</v>
      </c>
      <c r="S26" s="6">
        <f t="shared" si="7"/>
        <v>4149.6000000000004</v>
      </c>
      <c r="T26" s="4">
        <f t="shared" si="8"/>
        <v>1.6316000000000004</v>
      </c>
      <c r="V26" s="8"/>
      <c r="W26" s="8"/>
    </row>
    <row r="27" spans="1:23">
      <c r="A27" s="2">
        <v>2031</v>
      </c>
      <c r="B27" s="2" t="s">
        <v>39</v>
      </c>
      <c r="C27" s="5">
        <v>12</v>
      </c>
      <c r="D27" s="6">
        <v>564</v>
      </c>
      <c r="E27" s="6">
        <v>1594</v>
      </c>
      <c r="F27" s="6">
        <f t="shared" si="0"/>
        <v>2158</v>
      </c>
      <c r="G27" s="4">
        <f t="shared" si="1"/>
        <v>6840</v>
      </c>
      <c r="I27" s="6">
        <f t="shared" si="9"/>
        <v>2257.2000000000003</v>
      </c>
      <c r="J27" s="4">
        <f t="shared" si="2"/>
        <v>9.9200000000000274E-2</v>
      </c>
      <c r="L27" s="6">
        <f t="shared" si="3"/>
        <v>1573.2</v>
      </c>
      <c r="M27" s="6">
        <f t="shared" si="3"/>
        <v>1641.6</v>
      </c>
      <c r="N27" s="6">
        <f t="shared" si="4"/>
        <v>3214.8</v>
      </c>
      <c r="O27" s="4">
        <f t="shared" si="5"/>
        <v>1.0568000000000002</v>
      </c>
      <c r="Q27" s="6">
        <f t="shared" si="6"/>
        <v>2120.4</v>
      </c>
      <c r="R27" s="6">
        <f t="shared" si="6"/>
        <v>1436.3999999999999</v>
      </c>
      <c r="S27" s="6">
        <f t="shared" si="7"/>
        <v>3556.8</v>
      </c>
      <c r="T27" s="4">
        <f t="shared" si="8"/>
        <v>1.3988000000000003</v>
      </c>
      <c r="V27" s="8"/>
      <c r="W27" s="8"/>
    </row>
    <row r="28" spans="1:23">
      <c r="A28" s="2">
        <v>2096</v>
      </c>
      <c r="B28" s="2" t="s">
        <v>40</v>
      </c>
      <c r="C28" s="5">
        <v>55</v>
      </c>
      <c r="D28" s="6">
        <v>2586</v>
      </c>
      <c r="E28" s="6">
        <v>7308</v>
      </c>
      <c r="F28" s="6">
        <f t="shared" si="0"/>
        <v>9894</v>
      </c>
      <c r="G28" s="4">
        <f t="shared" si="1"/>
        <v>31350</v>
      </c>
      <c r="I28" s="6">
        <f t="shared" si="9"/>
        <v>10345.5</v>
      </c>
      <c r="J28" s="4">
        <f t="shared" si="2"/>
        <v>0.45150000000000001</v>
      </c>
      <c r="L28" s="6">
        <f t="shared" si="3"/>
        <v>7210.5</v>
      </c>
      <c r="M28" s="6">
        <f t="shared" si="3"/>
        <v>7524</v>
      </c>
      <c r="N28" s="6">
        <f t="shared" si="4"/>
        <v>14734.5</v>
      </c>
      <c r="O28" s="4">
        <f t="shared" si="5"/>
        <v>4.8404999999999996</v>
      </c>
      <c r="Q28" s="6">
        <f t="shared" si="6"/>
        <v>9718.5</v>
      </c>
      <c r="R28" s="6">
        <f t="shared" si="6"/>
        <v>6583.5</v>
      </c>
      <c r="S28" s="6">
        <f t="shared" si="7"/>
        <v>16302</v>
      </c>
      <c r="T28" s="4">
        <f t="shared" si="8"/>
        <v>6.4080000000000004</v>
      </c>
      <c r="V28" s="8"/>
      <c r="W28" s="8"/>
    </row>
    <row r="29" spans="1:23">
      <c r="A29" s="2">
        <v>2030</v>
      </c>
      <c r="B29" s="2" t="s">
        <v>41</v>
      </c>
      <c r="C29" s="5">
        <v>30</v>
      </c>
      <c r="D29" s="6">
        <v>1411</v>
      </c>
      <c r="E29" s="6">
        <v>3986</v>
      </c>
      <c r="F29" s="6">
        <f t="shared" si="0"/>
        <v>5397</v>
      </c>
      <c r="G29" s="4">
        <f t="shared" si="1"/>
        <v>17100</v>
      </c>
      <c r="I29" s="6">
        <f t="shared" si="9"/>
        <v>5643</v>
      </c>
      <c r="J29" s="4">
        <f t="shared" si="2"/>
        <v>0.246</v>
      </c>
      <c r="L29" s="6">
        <f t="shared" si="3"/>
        <v>3933</v>
      </c>
      <c r="M29" s="6">
        <f t="shared" si="3"/>
        <v>4104</v>
      </c>
      <c r="N29" s="6">
        <f t="shared" si="4"/>
        <v>8037</v>
      </c>
      <c r="O29" s="4">
        <f t="shared" si="5"/>
        <v>2.64</v>
      </c>
      <c r="Q29" s="6">
        <f t="shared" si="6"/>
        <v>5301</v>
      </c>
      <c r="R29" s="6">
        <f t="shared" si="6"/>
        <v>3591</v>
      </c>
      <c r="S29" s="6">
        <f t="shared" si="7"/>
        <v>8892</v>
      </c>
      <c r="T29" s="4">
        <f t="shared" si="8"/>
        <v>3.4950000000000001</v>
      </c>
      <c r="V29" s="8"/>
      <c r="W29" s="8"/>
    </row>
    <row r="30" spans="1:23">
      <c r="A30" s="2">
        <v>2087</v>
      </c>
      <c r="B30" s="2" t="s">
        <v>42</v>
      </c>
      <c r="C30" s="5">
        <v>40</v>
      </c>
      <c r="D30" s="6">
        <v>1881</v>
      </c>
      <c r="E30" s="6">
        <v>5314</v>
      </c>
      <c r="F30" s="6">
        <f t="shared" si="0"/>
        <v>7195</v>
      </c>
      <c r="G30" s="4">
        <f t="shared" si="1"/>
        <v>22800</v>
      </c>
      <c r="I30" s="6">
        <f t="shared" si="9"/>
        <v>7524</v>
      </c>
      <c r="J30" s="4">
        <f t="shared" si="2"/>
        <v>0.32900000000000001</v>
      </c>
      <c r="L30" s="6">
        <f t="shared" si="3"/>
        <v>5244</v>
      </c>
      <c r="M30" s="6">
        <f t="shared" si="3"/>
        <v>5472</v>
      </c>
      <c r="N30" s="6">
        <f t="shared" si="4"/>
        <v>10716</v>
      </c>
      <c r="O30" s="4">
        <f t="shared" si="5"/>
        <v>3.5209999999999999</v>
      </c>
      <c r="Q30" s="6">
        <f t="shared" si="6"/>
        <v>7068</v>
      </c>
      <c r="R30" s="6">
        <f t="shared" si="6"/>
        <v>4788</v>
      </c>
      <c r="S30" s="6">
        <f t="shared" si="7"/>
        <v>11856</v>
      </c>
      <c r="T30" s="4">
        <f t="shared" si="8"/>
        <v>4.6609999999999996</v>
      </c>
      <c r="V30" s="8"/>
      <c r="W30" s="8"/>
    </row>
    <row r="31" spans="1:23">
      <c r="A31" s="2">
        <v>3504</v>
      </c>
      <c r="B31" s="2" t="s">
        <v>43</v>
      </c>
      <c r="C31" s="5">
        <v>34</v>
      </c>
      <c r="D31" s="6">
        <v>1599</v>
      </c>
      <c r="E31" s="6">
        <v>4517</v>
      </c>
      <c r="F31" s="6">
        <f t="shared" si="0"/>
        <v>6116</v>
      </c>
      <c r="G31" s="4">
        <f t="shared" si="1"/>
        <v>19380</v>
      </c>
      <c r="I31" s="6">
        <f t="shared" si="9"/>
        <v>6395.4000000000005</v>
      </c>
      <c r="J31" s="4">
        <f t="shared" si="2"/>
        <v>0.27940000000000054</v>
      </c>
      <c r="L31" s="6">
        <f t="shared" si="3"/>
        <v>4457.4000000000005</v>
      </c>
      <c r="M31" s="6">
        <f t="shared" si="3"/>
        <v>4651.2</v>
      </c>
      <c r="N31" s="6">
        <f t="shared" si="4"/>
        <v>9108.6</v>
      </c>
      <c r="O31" s="4">
        <f t="shared" si="5"/>
        <v>2.9926000000000004</v>
      </c>
      <c r="Q31" s="6">
        <f t="shared" si="6"/>
        <v>6007.8</v>
      </c>
      <c r="R31" s="6">
        <f t="shared" si="6"/>
        <v>4069.7999999999997</v>
      </c>
      <c r="S31" s="6">
        <f t="shared" si="7"/>
        <v>10077.6</v>
      </c>
      <c r="T31" s="4">
        <f t="shared" si="8"/>
        <v>3.9616000000000002</v>
      </c>
      <c r="V31" s="8"/>
      <c r="W31" s="8"/>
    </row>
    <row r="32" spans="1:23">
      <c r="A32" s="2">
        <v>3500</v>
      </c>
      <c r="B32" s="2" t="s">
        <v>44</v>
      </c>
      <c r="C32" s="5">
        <v>21</v>
      </c>
      <c r="D32" s="6">
        <v>987</v>
      </c>
      <c r="E32" s="6">
        <v>2791</v>
      </c>
      <c r="F32" s="6">
        <f t="shared" si="0"/>
        <v>3778</v>
      </c>
      <c r="G32" s="4">
        <f t="shared" si="1"/>
        <v>11970</v>
      </c>
      <c r="I32" s="6">
        <f t="shared" si="9"/>
        <v>3950.1000000000004</v>
      </c>
      <c r="J32" s="4">
        <f t="shared" si="2"/>
        <v>0.17210000000000036</v>
      </c>
      <c r="L32" s="6">
        <f t="shared" si="3"/>
        <v>2753.1</v>
      </c>
      <c r="M32" s="6">
        <f t="shared" si="3"/>
        <v>2872.7999999999997</v>
      </c>
      <c r="N32" s="6">
        <f t="shared" si="4"/>
        <v>5625.9</v>
      </c>
      <c r="O32" s="4">
        <f t="shared" si="5"/>
        <v>1.8478999999999997</v>
      </c>
      <c r="Q32" s="6">
        <f t="shared" si="6"/>
        <v>3710.7</v>
      </c>
      <c r="R32" s="6">
        <f t="shared" si="6"/>
        <v>2513.6999999999998</v>
      </c>
      <c r="S32" s="6">
        <f t="shared" si="7"/>
        <v>6224.4</v>
      </c>
      <c r="T32" s="4">
        <f t="shared" si="8"/>
        <v>2.4463999999999997</v>
      </c>
      <c r="V32" s="8"/>
      <c r="W32" s="8"/>
    </row>
    <row r="33" spans="1:23">
      <c r="A33" s="2">
        <v>2085</v>
      </c>
      <c r="B33" s="2" t="s">
        <v>45</v>
      </c>
      <c r="C33" s="5">
        <v>35</v>
      </c>
      <c r="D33" s="6">
        <v>1646</v>
      </c>
      <c r="E33" s="6">
        <v>4651</v>
      </c>
      <c r="F33" s="6">
        <f t="shared" si="0"/>
        <v>6297</v>
      </c>
      <c r="G33" s="4">
        <f t="shared" si="1"/>
        <v>19950</v>
      </c>
      <c r="I33" s="6">
        <f t="shared" si="9"/>
        <v>6583.5</v>
      </c>
      <c r="J33" s="4">
        <f t="shared" si="2"/>
        <v>0.28649999999999998</v>
      </c>
      <c r="L33" s="6">
        <f t="shared" si="3"/>
        <v>4588.5</v>
      </c>
      <c r="M33" s="6">
        <f t="shared" si="3"/>
        <v>4788</v>
      </c>
      <c r="N33" s="6">
        <f t="shared" si="4"/>
        <v>9376.5</v>
      </c>
      <c r="O33" s="4">
        <f t="shared" si="5"/>
        <v>3.0794999999999999</v>
      </c>
      <c r="Q33" s="6">
        <f t="shared" si="6"/>
        <v>6184.5</v>
      </c>
      <c r="R33" s="6">
        <f t="shared" si="6"/>
        <v>4189.5</v>
      </c>
      <c r="S33" s="6">
        <f t="shared" si="7"/>
        <v>10374</v>
      </c>
      <c r="T33" s="4">
        <f t="shared" si="8"/>
        <v>4.077</v>
      </c>
      <c r="V33" s="8"/>
      <c r="W33" s="8"/>
    </row>
    <row r="34" spans="1:23">
      <c r="A34" s="2">
        <v>2094</v>
      </c>
      <c r="B34" s="2" t="s">
        <v>46</v>
      </c>
      <c r="C34" s="5">
        <v>33</v>
      </c>
      <c r="D34" s="6">
        <v>1551</v>
      </c>
      <c r="E34" s="6">
        <v>4385</v>
      </c>
      <c r="F34" s="6">
        <f t="shared" si="0"/>
        <v>5936</v>
      </c>
      <c r="G34" s="4">
        <f t="shared" si="1"/>
        <v>18810</v>
      </c>
      <c r="I34" s="6">
        <f t="shared" si="9"/>
        <v>6207.3</v>
      </c>
      <c r="J34" s="4">
        <f t="shared" si="2"/>
        <v>0.27130000000000021</v>
      </c>
      <c r="L34" s="6">
        <f t="shared" si="3"/>
        <v>4326.3</v>
      </c>
      <c r="M34" s="6">
        <f t="shared" si="3"/>
        <v>4514.3999999999996</v>
      </c>
      <c r="N34" s="6">
        <f t="shared" si="4"/>
        <v>8840.7000000000007</v>
      </c>
      <c r="O34" s="4">
        <f t="shared" si="5"/>
        <v>2.9047000000000009</v>
      </c>
      <c r="Q34" s="6">
        <f t="shared" si="6"/>
        <v>5831.1</v>
      </c>
      <c r="R34" s="6">
        <f t="shared" si="6"/>
        <v>3950.1</v>
      </c>
      <c r="S34" s="6">
        <f t="shared" si="7"/>
        <v>9781.2000000000007</v>
      </c>
      <c r="T34" s="4">
        <f t="shared" si="8"/>
        <v>3.8452000000000006</v>
      </c>
      <c r="V34" s="8"/>
      <c r="W34" s="8"/>
    </row>
    <row r="35" spans="1:23">
      <c r="A35" s="2">
        <v>3302</v>
      </c>
      <c r="B35" s="2" t="s">
        <v>47</v>
      </c>
      <c r="C35" s="5">
        <v>51</v>
      </c>
      <c r="D35" s="6">
        <v>2398</v>
      </c>
      <c r="E35" s="6">
        <v>6776</v>
      </c>
      <c r="F35" s="6">
        <f t="shared" si="0"/>
        <v>9174</v>
      </c>
      <c r="G35" s="4">
        <f t="shared" si="1"/>
        <v>29070</v>
      </c>
      <c r="I35" s="6">
        <f t="shared" si="9"/>
        <v>9593.1</v>
      </c>
      <c r="J35" s="4">
        <f t="shared" si="2"/>
        <v>0.41910000000000036</v>
      </c>
      <c r="L35" s="6">
        <f t="shared" si="3"/>
        <v>6686.1</v>
      </c>
      <c r="M35" s="6">
        <f t="shared" si="3"/>
        <v>6976.8</v>
      </c>
      <c r="N35" s="6">
        <f t="shared" si="4"/>
        <v>13662.900000000001</v>
      </c>
      <c r="O35" s="4">
        <f t="shared" si="5"/>
        <v>4.4889000000000019</v>
      </c>
      <c r="Q35" s="6">
        <f t="shared" si="6"/>
        <v>9011.7000000000007</v>
      </c>
      <c r="R35" s="6">
        <f t="shared" si="6"/>
        <v>6104.7</v>
      </c>
      <c r="S35" s="6">
        <f t="shared" si="7"/>
        <v>15116.400000000001</v>
      </c>
      <c r="T35" s="4">
        <f t="shared" si="8"/>
        <v>5.942400000000001</v>
      </c>
      <c r="V35" s="8"/>
      <c r="W35" s="8"/>
    </row>
    <row r="36" spans="1:23">
      <c r="A36" s="2">
        <v>3501</v>
      </c>
      <c r="B36" s="2" t="s">
        <v>48</v>
      </c>
      <c r="C36" s="5">
        <v>29</v>
      </c>
      <c r="D36" s="6">
        <v>1363</v>
      </c>
      <c r="E36" s="6">
        <v>3853</v>
      </c>
      <c r="F36" s="6">
        <f t="shared" ref="F36:F54" si="10">+E36+D36</f>
        <v>5216</v>
      </c>
      <c r="G36" s="4">
        <f t="shared" ref="G36:G54" si="11">+C36*15*38</f>
        <v>16530</v>
      </c>
      <c r="I36" s="6">
        <f t="shared" si="9"/>
        <v>5454.9000000000005</v>
      </c>
      <c r="J36" s="4">
        <f t="shared" si="2"/>
        <v>0.23890000000000056</v>
      </c>
      <c r="L36" s="6">
        <f t="shared" si="3"/>
        <v>3801.9</v>
      </c>
      <c r="M36" s="6">
        <f t="shared" si="3"/>
        <v>3967.2</v>
      </c>
      <c r="N36" s="6">
        <f t="shared" si="4"/>
        <v>7769.1</v>
      </c>
      <c r="O36" s="4">
        <f t="shared" si="5"/>
        <v>2.5531000000000001</v>
      </c>
      <c r="Q36" s="6">
        <f t="shared" si="6"/>
        <v>5124.3</v>
      </c>
      <c r="R36" s="6">
        <f t="shared" si="6"/>
        <v>3471.2999999999997</v>
      </c>
      <c r="S36" s="6">
        <f t="shared" si="7"/>
        <v>8595.6</v>
      </c>
      <c r="T36" s="4">
        <f t="shared" si="8"/>
        <v>3.3796000000000004</v>
      </c>
      <c r="V36" s="8"/>
      <c r="W36" s="8"/>
    </row>
    <row r="37" spans="1:23">
      <c r="A37" s="2">
        <v>3511</v>
      </c>
      <c r="B37" s="2" t="s">
        <v>49</v>
      </c>
      <c r="C37" s="5">
        <v>42</v>
      </c>
      <c r="D37" s="6">
        <v>1975</v>
      </c>
      <c r="E37" s="6">
        <v>5580</v>
      </c>
      <c r="F37" s="6">
        <f t="shared" si="10"/>
        <v>7555</v>
      </c>
      <c r="G37" s="4">
        <f t="shared" si="11"/>
        <v>23940</v>
      </c>
      <c r="I37" s="6">
        <f t="shared" si="9"/>
        <v>7900.2000000000007</v>
      </c>
      <c r="J37" s="4">
        <f t="shared" si="2"/>
        <v>0.34520000000000073</v>
      </c>
      <c r="L37" s="6">
        <f t="shared" ref="L37:M54" si="12">+$G37*L$2</f>
        <v>5506.2</v>
      </c>
      <c r="M37" s="6">
        <f t="shared" si="12"/>
        <v>5745.5999999999995</v>
      </c>
      <c r="N37" s="6">
        <f t="shared" si="4"/>
        <v>11251.8</v>
      </c>
      <c r="O37" s="4">
        <f t="shared" si="5"/>
        <v>3.6967999999999992</v>
      </c>
      <c r="Q37" s="6">
        <f t="shared" ref="Q37:R54" si="13">+$G37*Q$2</f>
        <v>7421.4</v>
      </c>
      <c r="R37" s="6">
        <f t="shared" si="13"/>
        <v>5027.3999999999996</v>
      </c>
      <c r="S37" s="6">
        <f t="shared" si="7"/>
        <v>12448.8</v>
      </c>
      <c r="T37" s="4">
        <f t="shared" si="8"/>
        <v>4.8937999999999997</v>
      </c>
      <c r="V37" s="8"/>
      <c r="W37" s="8"/>
    </row>
    <row r="38" spans="1:23">
      <c r="A38" s="2">
        <v>3510</v>
      </c>
      <c r="B38" s="2" t="s">
        <v>50</v>
      </c>
      <c r="C38" s="5">
        <v>46</v>
      </c>
      <c r="D38" s="6">
        <v>2163</v>
      </c>
      <c r="E38" s="6">
        <v>6112</v>
      </c>
      <c r="F38" s="6">
        <f t="shared" si="10"/>
        <v>8275</v>
      </c>
      <c r="G38" s="4">
        <f t="shared" si="11"/>
        <v>26220</v>
      </c>
      <c r="I38" s="6">
        <f t="shared" si="9"/>
        <v>8652.6</v>
      </c>
      <c r="J38" s="4">
        <f t="shared" si="2"/>
        <v>0.37760000000000038</v>
      </c>
      <c r="L38" s="6">
        <f t="shared" si="12"/>
        <v>6030.6</v>
      </c>
      <c r="M38" s="6">
        <f t="shared" si="12"/>
        <v>6292.8</v>
      </c>
      <c r="N38" s="6">
        <f t="shared" si="4"/>
        <v>12323.400000000001</v>
      </c>
      <c r="O38" s="4">
        <f t="shared" si="5"/>
        <v>4.0484000000000018</v>
      </c>
      <c r="Q38" s="6">
        <f t="shared" si="13"/>
        <v>8128.2</v>
      </c>
      <c r="R38" s="6">
        <f t="shared" si="13"/>
        <v>5506.2</v>
      </c>
      <c r="S38" s="6">
        <f t="shared" si="7"/>
        <v>13634.4</v>
      </c>
      <c r="T38" s="4">
        <f t="shared" si="8"/>
        <v>5.3593999999999999</v>
      </c>
      <c r="V38" s="8"/>
      <c r="W38" s="8"/>
    </row>
    <row r="39" spans="1:23">
      <c r="A39" s="2">
        <v>3502</v>
      </c>
      <c r="B39" s="2" t="s">
        <v>51</v>
      </c>
      <c r="C39" s="5">
        <v>16</v>
      </c>
      <c r="D39" s="6">
        <v>752</v>
      </c>
      <c r="E39" s="6">
        <v>2126</v>
      </c>
      <c r="F39" s="6">
        <f t="shared" si="10"/>
        <v>2878</v>
      </c>
      <c r="G39" s="4">
        <f t="shared" si="11"/>
        <v>9120</v>
      </c>
      <c r="I39" s="6">
        <f t="shared" si="9"/>
        <v>3009.6000000000004</v>
      </c>
      <c r="J39" s="4">
        <f t="shared" si="2"/>
        <v>0.13160000000000036</v>
      </c>
      <c r="L39" s="6">
        <f t="shared" si="12"/>
        <v>2097.6</v>
      </c>
      <c r="M39" s="6">
        <f t="shared" si="12"/>
        <v>2188.7999999999997</v>
      </c>
      <c r="N39" s="6">
        <f t="shared" si="4"/>
        <v>4286.3999999999996</v>
      </c>
      <c r="O39" s="4">
        <f t="shared" si="5"/>
        <v>1.4083999999999997</v>
      </c>
      <c r="Q39" s="6">
        <f t="shared" si="13"/>
        <v>2827.2</v>
      </c>
      <c r="R39" s="6">
        <f t="shared" si="13"/>
        <v>1915.1999999999998</v>
      </c>
      <c r="S39" s="6">
        <f t="shared" si="7"/>
        <v>4742.3999999999996</v>
      </c>
      <c r="T39" s="4">
        <f t="shared" si="8"/>
        <v>1.8643999999999996</v>
      </c>
      <c r="V39" s="8"/>
      <c r="W39" s="8"/>
    </row>
    <row r="40" spans="1:23">
      <c r="A40" s="2">
        <v>3503</v>
      </c>
      <c r="B40" s="2" t="s">
        <v>52</v>
      </c>
      <c r="C40" s="5">
        <v>21</v>
      </c>
      <c r="D40" s="6">
        <v>987</v>
      </c>
      <c r="E40" s="6">
        <v>2791</v>
      </c>
      <c r="F40" s="6">
        <f t="shared" si="10"/>
        <v>3778</v>
      </c>
      <c r="G40" s="4">
        <f t="shared" si="11"/>
        <v>11970</v>
      </c>
      <c r="I40" s="6">
        <f t="shared" si="9"/>
        <v>3950.1000000000004</v>
      </c>
      <c r="J40" s="4">
        <f t="shared" si="2"/>
        <v>0.17210000000000036</v>
      </c>
      <c r="L40" s="6">
        <f t="shared" si="12"/>
        <v>2753.1</v>
      </c>
      <c r="M40" s="6">
        <f t="shared" si="12"/>
        <v>2872.7999999999997</v>
      </c>
      <c r="N40" s="6">
        <f t="shared" si="4"/>
        <v>5625.9</v>
      </c>
      <c r="O40" s="4">
        <f t="shared" si="5"/>
        <v>1.8478999999999997</v>
      </c>
      <c r="Q40" s="6">
        <f t="shared" si="13"/>
        <v>3710.7</v>
      </c>
      <c r="R40" s="6">
        <f t="shared" si="13"/>
        <v>2513.6999999999998</v>
      </c>
      <c r="S40" s="6">
        <f t="shared" si="7"/>
        <v>6224.4</v>
      </c>
      <c r="T40" s="4">
        <f t="shared" si="8"/>
        <v>2.4463999999999997</v>
      </c>
      <c r="V40" s="8"/>
      <c r="W40" s="8"/>
    </row>
    <row r="41" spans="1:23">
      <c r="A41" s="2">
        <v>3516</v>
      </c>
      <c r="B41" s="2" t="s">
        <v>53</v>
      </c>
      <c r="C41" s="5">
        <v>15</v>
      </c>
      <c r="D41" s="6">
        <v>705</v>
      </c>
      <c r="E41" s="6">
        <v>1993</v>
      </c>
      <c r="F41" s="6">
        <f t="shared" si="10"/>
        <v>2698</v>
      </c>
      <c r="G41" s="4">
        <f t="shared" si="11"/>
        <v>8550</v>
      </c>
      <c r="I41" s="6">
        <f t="shared" si="9"/>
        <v>2821.5</v>
      </c>
      <c r="J41" s="4">
        <f t="shared" si="2"/>
        <v>0.1235</v>
      </c>
      <c r="L41" s="6">
        <f t="shared" si="12"/>
        <v>1966.5</v>
      </c>
      <c r="M41" s="6">
        <f t="shared" si="12"/>
        <v>2052</v>
      </c>
      <c r="N41" s="6">
        <f t="shared" si="4"/>
        <v>4018.5</v>
      </c>
      <c r="O41" s="4">
        <f t="shared" si="5"/>
        <v>1.3205</v>
      </c>
      <c r="Q41" s="6">
        <f t="shared" si="13"/>
        <v>2650.5</v>
      </c>
      <c r="R41" s="6">
        <f t="shared" si="13"/>
        <v>1795.5</v>
      </c>
      <c r="S41" s="6">
        <f t="shared" si="7"/>
        <v>4446</v>
      </c>
      <c r="T41" s="4">
        <f t="shared" si="8"/>
        <v>1.748</v>
      </c>
      <c r="V41" s="8"/>
      <c r="W41" s="8"/>
    </row>
    <row r="42" spans="1:23">
      <c r="A42" s="2">
        <v>3300</v>
      </c>
      <c r="B42" s="2" t="s">
        <v>54</v>
      </c>
      <c r="C42" s="5">
        <v>21</v>
      </c>
      <c r="D42" s="6">
        <v>987</v>
      </c>
      <c r="E42" s="6">
        <v>2791</v>
      </c>
      <c r="F42" s="6">
        <f t="shared" si="10"/>
        <v>3778</v>
      </c>
      <c r="G42" s="4">
        <f t="shared" si="11"/>
        <v>11970</v>
      </c>
      <c r="I42" s="6">
        <f t="shared" si="9"/>
        <v>3950.1000000000004</v>
      </c>
      <c r="J42" s="4">
        <f t="shared" si="2"/>
        <v>0.17210000000000036</v>
      </c>
      <c r="L42" s="6">
        <f t="shared" si="12"/>
        <v>2753.1</v>
      </c>
      <c r="M42" s="6">
        <f t="shared" si="12"/>
        <v>2872.7999999999997</v>
      </c>
      <c r="N42" s="6">
        <f t="shared" si="4"/>
        <v>5625.9</v>
      </c>
      <c r="O42" s="4">
        <f t="shared" si="5"/>
        <v>1.8478999999999997</v>
      </c>
      <c r="Q42" s="6">
        <f t="shared" si="13"/>
        <v>3710.7</v>
      </c>
      <c r="R42" s="6">
        <f t="shared" si="13"/>
        <v>2513.6999999999998</v>
      </c>
      <c r="S42" s="6">
        <f t="shared" si="7"/>
        <v>6224.4</v>
      </c>
      <c r="T42" s="4">
        <f t="shared" si="8"/>
        <v>2.4463999999999997</v>
      </c>
      <c r="V42" s="8"/>
      <c r="W42" s="8"/>
    </row>
    <row r="43" spans="1:23">
      <c r="A43" s="2">
        <v>3314</v>
      </c>
      <c r="B43" s="2" t="s">
        <v>55</v>
      </c>
      <c r="C43" s="5">
        <v>19</v>
      </c>
      <c r="D43" s="6">
        <v>893</v>
      </c>
      <c r="E43" s="6">
        <v>2525</v>
      </c>
      <c r="F43" s="6">
        <f t="shared" si="10"/>
        <v>3418</v>
      </c>
      <c r="G43" s="4">
        <f t="shared" si="11"/>
        <v>10830</v>
      </c>
      <c r="I43" s="6">
        <f t="shared" si="9"/>
        <v>3573.9</v>
      </c>
      <c r="J43" s="4">
        <f t="shared" si="2"/>
        <v>0.15590000000000009</v>
      </c>
      <c r="L43" s="6">
        <f t="shared" si="12"/>
        <v>2490.9</v>
      </c>
      <c r="M43" s="6">
        <f t="shared" si="12"/>
        <v>2599.1999999999998</v>
      </c>
      <c r="N43" s="6">
        <f t="shared" si="4"/>
        <v>5090.1000000000004</v>
      </c>
      <c r="O43" s="4">
        <f t="shared" si="5"/>
        <v>1.6721000000000004</v>
      </c>
      <c r="Q43" s="6">
        <f t="shared" si="13"/>
        <v>3357.3</v>
      </c>
      <c r="R43" s="6">
        <f t="shared" si="13"/>
        <v>2274.2999999999997</v>
      </c>
      <c r="S43" s="6">
        <f t="shared" si="7"/>
        <v>5631.6</v>
      </c>
      <c r="T43" s="4">
        <f t="shared" si="8"/>
        <v>2.2136000000000005</v>
      </c>
      <c r="V43" s="8"/>
      <c r="W43" s="8"/>
    </row>
    <row r="44" spans="1:23">
      <c r="A44" s="2">
        <v>3313</v>
      </c>
      <c r="B44" s="2" t="s">
        <v>56</v>
      </c>
      <c r="C44" s="5">
        <v>34</v>
      </c>
      <c r="D44" s="6">
        <v>1599</v>
      </c>
      <c r="E44" s="6">
        <v>4517</v>
      </c>
      <c r="F44" s="6">
        <f t="shared" si="10"/>
        <v>6116</v>
      </c>
      <c r="G44" s="4">
        <f t="shared" si="11"/>
        <v>19380</v>
      </c>
      <c r="I44" s="6">
        <f t="shared" si="9"/>
        <v>6395.4000000000005</v>
      </c>
      <c r="J44" s="4">
        <f t="shared" si="2"/>
        <v>0.27940000000000054</v>
      </c>
      <c r="L44" s="6">
        <f t="shared" si="12"/>
        <v>4457.4000000000005</v>
      </c>
      <c r="M44" s="6">
        <f t="shared" si="12"/>
        <v>4651.2</v>
      </c>
      <c r="N44" s="6">
        <f t="shared" si="4"/>
        <v>9108.6</v>
      </c>
      <c r="O44" s="4">
        <f t="shared" si="5"/>
        <v>2.9926000000000004</v>
      </c>
      <c r="Q44" s="6">
        <f t="shared" si="13"/>
        <v>6007.8</v>
      </c>
      <c r="R44" s="6">
        <f t="shared" si="13"/>
        <v>4069.7999999999997</v>
      </c>
      <c r="S44" s="6">
        <f t="shared" si="7"/>
        <v>10077.6</v>
      </c>
      <c r="T44" s="4">
        <f t="shared" si="8"/>
        <v>3.9616000000000002</v>
      </c>
      <c r="V44" s="8"/>
      <c r="W44" s="8"/>
    </row>
    <row r="45" spans="1:23">
      <c r="A45" s="2">
        <v>2020</v>
      </c>
      <c r="B45" s="2" t="s">
        <v>57</v>
      </c>
      <c r="C45" s="5">
        <v>49</v>
      </c>
      <c r="D45" s="6">
        <v>2304</v>
      </c>
      <c r="E45" s="6">
        <v>6511</v>
      </c>
      <c r="F45" s="6">
        <f t="shared" si="10"/>
        <v>8815</v>
      </c>
      <c r="G45" s="4">
        <f t="shared" si="11"/>
        <v>27930</v>
      </c>
      <c r="I45" s="6">
        <f t="shared" si="9"/>
        <v>9216.9</v>
      </c>
      <c r="J45" s="4">
        <f t="shared" si="2"/>
        <v>0.40189999999999965</v>
      </c>
      <c r="L45" s="6">
        <f t="shared" si="12"/>
        <v>6423.9000000000005</v>
      </c>
      <c r="M45" s="6">
        <f t="shared" si="12"/>
        <v>6703.2</v>
      </c>
      <c r="N45" s="6">
        <f t="shared" si="4"/>
        <v>13127.1</v>
      </c>
      <c r="O45" s="4">
        <f t="shared" si="5"/>
        <v>4.3121</v>
      </c>
      <c r="Q45" s="6">
        <f t="shared" si="13"/>
        <v>8658.2999999999993</v>
      </c>
      <c r="R45" s="6">
        <f t="shared" si="13"/>
        <v>5865.3</v>
      </c>
      <c r="S45" s="6">
        <f t="shared" si="7"/>
        <v>14523.599999999999</v>
      </c>
      <c r="T45" s="4">
        <f t="shared" si="8"/>
        <v>5.7085999999999988</v>
      </c>
      <c r="V45" s="8"/>
      <c r="W45" s="8"/>
    </row>
    <row r="46" spans="1:23">
      <c r="A46" s="2">
        <v>2058</v>
      </c>
      <c r="B46" s="2" t="s">
        <v>58</v>
      </c>
      <c r="C46" s="5">
        <v>57</v>
      </c>
      <c r="D46" s="6">
        <v>2681</v>
      </c>
      <c r="E46" s="6">
        <v>7574</v>
      </c>
      <c r="F46" s="6">
        <f t="shared" si="10"/>
        <v>10255</v>
      </c>
      <c r="G46" s="4">
        <f t="shared" si="11"/>
        <v>32490</v>
      </c>
      <c r="I46" s="6">
        <f t="shared" si="9"/>
        <v>10721.7</v>
      </c>
      <c r="J46" s="4">
        <f t="shared" si="2"/>
        <v>0.46670000000000073</v>
      </c>
      <c r="L46" s="6">
        <f t="shared" si="12"/>
        <v>7472.7000000000007</v>
      </c>
      <c r="M46" s="6">
        <f t="shared" si="12"/>
        <v>7797.5999999999995</v>
      </c>
      <c r="N46" s="6">
        <f t="shared" si="4"/>
        <v>15270.3</v>
      </c>
      <c r="O46" s="4">
        <f t="shared" si="5"/>
        <v>5.015299999999999</v>
      </c>
      <c r="Q46" s="6">
        <f t="shared" si="13"/>
        <v>10071.9</v>
      </c>
      <c r="R46" s="6">
        <f t="shared" si="13"/>
        <v>6822.9</v>
      </c>
      <c r="S46" s="6">
        <f t="shared" si="7"/>
        <v>16894.8</v>
      </c>
      <c r="T46" s="4">
        <f t="shared" si="8"/>
        <v>6.6397999999999993</v>
      </c>
      <c r="V46" s="8"/>
      <c r="W46" s="8"/>
    </row>
    <row r="47" spans="1:23">
      <c r="A47" s="2">
        <v>2057</v>
      </c>
      <c r="B47" s="2" t="s">
        <v>59</v>
      </c>
      <c r="C47" s="5">
        <v>21</v>
      </c>
      <c r="D47" s="6">
        <v>987</v>
      </c>
      <c r="E47" s="6">
        <v>2791</v>
      </c>
      <c r="F47" s="6">
        <f t="shared" si="10"/>
        <v>3778</v>
      </c>
      <c r="G47" s="4">
        <f t="shared" si="11"/>
        <v>11970</v>
      </c>
      <c r="I47" s="6">
        <f t="shared" si="9"/>
        <v>3950.1000000000004</v>
      </c>
      <c r="J47" s="4">
        <f t="shared" si="2"/>
        <v>0.17210000000000036</v>
      </c>
      <c r="L47" s="6">
        <f t="shared" si="12"/>
        <v>2753.1</v>
      </c>
      <c r="M47" s="6">
        <f t="shared" si="12"/>
        <v>2872.7999999999997</v>
      </c>
      <c r="N47" s="6">
        <f t="shared" si="4"/>
        <v>5625.9</v>
      </c>
      <c r="O47" s="4">
        <f>(+N47-$F47)/1000</f>
        <v>1.8478999999999997</v>
      </c>
      <c r="Q47" s="6">
        <f t="shared" si="13"/>
        <v>3710.7</v>
      </c>
      <c r="R47" s="6">
        <f t="shared" si="13"/>
        <v>2513.6999999999998</v>
      </c>
      <c r="S47" s="6">
        <f t="shared" si="7"/>
        <v>6224.4</v>
      </c>
      <c r="T47" s="4">
        <f t="shared" si="8"/>
        <v>2.4463999999999997</v>
      </c>
      <c r="V47" s="8"/>
      <c r="W47" s="8"/>
    </row>
    <row r="48" spans="1:23">
      <c r="A48" s="2">
        <v>2033</v>
      </c>
      <c r="B48" s="2" t="s">
        <v>60</v>
      </c>
      <c r="C48" s="5">
        <v>49</v>
      </c>
      <c r="D48" s="6">
        <v>2304</v>
      </c>
      <c r="E48" s="6">
        <v>6511</v>
      </c>
      <c r="F48" s="6">
        <f t="shared" si="10"/>
        <v>8815</v>
      </c>
      <c r="G48" s="4">
        <f t="shared" si="11"/>
        <v>27930</v>
      </c>
      <c r="I48" s="6">
        <f t="shared" si="9"/>
        <v>9216.9</v>
      </c>
      <c r="J48" s="4">
        <f t="shared" si="2"/>
        <v>0.40189999999999965</v>
      </c>
      <c r="L48" s="6">
        <f t="shared" si="12"/>
        <v>6423.9000000000005</v>
      </c>
      <c r="M48" s="6">
        <f t="shared" si="12"/>
        <v>6703.2</v>
      </c>
      <c r="N48" s="6">
        <f t="shared" si="4"/>
        <v>13127.1</v>
      </c>
      <c r="O48" s="4">
        <f t="shared" si="5"/>
        <v>4.3121</v>
      </c>
      <c r="Q48" s="6">
        <f t="shared" si="13"/>
        <v>8658.2999999999993</v>
      </c>
      <c r="R48" s="6">
        <f t="shared" si="13"/>
        <v>5865.3</v>
      </c>
      <c r="S48" s="6">
        <f t="shared" si="7"/>
        <v>14523.599999999999</v>
      </c>
      <c r="T48" s="4">
        <f t="shared" si="8"/>
        <v>5.7085999999999988</v>
      </c>
      <c r="V48" s="8"/>
      <c r="W48" s="8"/>
    </row>
    <row r="49" spans="1:23">
      <c r="A49" s="2">
        <v>2002</v>
      </c>
      <c r="B49" s="2" t="s">
        <v>61</v>
      </c>
      <c r="C49" s="5">
        <v>30</v>
      </c>
      <c r="D49" s="6">
        <v>1411</v>
      </c>
      <c r="E49" s="6">
        <v>3986</v>
      </c>
      <c r="F49" s="6">
        <f t="shared" si="10"/>
        <v>5397</v>
      </c>
      <c r="G49" s="4">
        <f t="shared" si="11"/>
        <v>17100</v>
      </c>
      <c r="I49" s="6">
        <f t="shared" si="9"/>
        <v>5643</v>
      </c>
      <c r="J49" s="4">
        <f t="shared" si="2"/>
        <v>0.246</v>
      </c>
      <c r="L49" s="6">
        <f t="shared" si="12"/>
        <v>3933</v>
      </c>
      <c r="M49" s="6">
        <f t="shared" si="12"/>
        <v>4104</v>
      </c>
      <c r="N49" s="6">
        <f t="shared" si="4"/>
        <v>8037</v>
      </c>
      <c r="O49" s="4">
        <f t="shared" si="5"/>
        <v>2.64</v>
      </c>
      <c r="Q49" s="6">
        <f t="shared" si="13"/>
        <v>5301</v>
      </c>
      <c r="R49" s="6">
        <f t="shared" si="13"/>
        <v>3591</v>
      </c>
      <c r="S49" s="6">
        <f t="shared" si="7"/>
        <v>8892</v>
      </c>
      <c r="T49" s="4">
        <f t="shared" si="8"/>
        <v>3.4950000000000001</v>
      </c>
      <c r="V49" s="8"/>
      <c r="W49" s="8"/>
    </row>
    <row r="50" spans="1:23">
      <c r="A50" s="2">
        <v>2089</v>
      </c>
      <c r="B50" s="2" t="s">
        <v>62</v>
      </c>
      <c r="C50" s="5">
        <v>64</v>
      </c>
      <c r="D50" s="6">
        <v>3010</v>
      </c>
      <c r="E50" s="6">
        <v>8503</v>
      </c>
      <c r="F50" s="6">
        <f t="shared" si="10"/>
        <v>11513</v>
      </c>
      <c r="G50" s="4">
        <f t="shared" si="11"/>
        <v>36480</v>
      </c>
      <c r="I50" s="6">
        <f t="shared" si="9"/>
        <v>12038.400000000001</v>
      </c>
      <c r="J50" s="4">
        <f t="shared" si="2"/>
        <v>0.52540000000000142</v>
      </c>
      <c r="L50" s="6">
        <f t="shared" si="12"/>
        <v>8390.4</v>
      </c>
      <c r="M50" s="6">
        <f t="shared" si="12"/>
        <v>8755.1999999999989</v>
      </c>
      <c r="N50" s="6">
        <f t="shared" si="4"/>
        <v>17145.599999999999</v>
      </c>
      <c r="O50" s="4">
        <f t="shared" si="5"/>
        <v>5.6325999999999983</v>
      </c>
      <c r="Q50" s="6">
        <f t="shared" si="13"/>
        <v>11308.8</v>
      </c>
      <c r="R50" s="6">
        <f t="shared" si="13"/>
        <v>7660.7999999999993</v>
      </c>
      <c r="S50" s="6">
        <f t="shared" si="7"/>
        <v>18969.599999999999</v>
      </c>
      <c r="T50" s="4">
        <f t="shared" si="8"/>
        <v>7.4565999999999981</v>
      </c>
      <c r="V50" s="8"/>
      <c r="W50" s="8"/>
    </row>
    <row r="51" spans="1:23">
      <c r="A51" s="2">
        <v>2024</v>
      </c>
      <c r="B51" s="2" t="s">
        <v>63</v>
      </c>
      <c r="C51" s="5">
        <v>47</v>
      </c>
      <c r="D51" s="6">
        <v>2210</v>
      </c>
      <c r="E51" s="6">
        <v>6245</v>
      </c>
      <c r="F51" s="6">
        <f t="shared" si="10"/>
        <v>8455</v>
      </c>
      <c r="G51" s="4">
        <f t="shared" si="11"/>
        <v>26790</v>
      </c>
      <c r="I51" s="6">
        <f t="shared" si="9"/>
        <v>8840.7000000000007</v>
      </c>
      <c r="J51" s="4">
        <f t="shared" si="2"/>
        <v>0.38570000000000071</v>
      </c>
      <c r="L51" s="6">
        <f t="shared" si="12"/>
        <v>6161.7</v>
      </c>
      <c r="M51" s="6">
        <f t="shared" si="12"/>
        <v>6429.5999999999995</v>
      </c>
      <c r="N51" s="6">
        <f t="shared" si="4"/>
        <v>12591.3</v>
      </c>
      <c r="O51" s="4">
        <f t="shared" si="5"/>
        <v>4.1362999999999994</v>
      </c>
      <c r="Q51" s="6">
        <f t="shared" si="13"/>
        <v>8304.9</v>
      </c>
      <c r="R51" s="6">
        <f t="shared" si="13"/>
        <v>5625.9</v>
      </c>
      <c r="S51" s="6">
        <f t="shared" si="7"/>
        <v>13930.8</v>
      </c>
      <c r="T51" s="4">
        <f t="shared" si="8"/>
        <v>5.4757999999999996</v>
      </c>
      <c r="V51" s="8"/>
      <c r="W51" s="8"/>
    </row>
    <row r="52" spans="1:23">
      <c r="A52" s="2">
        <v>2066</v>
      </c>
      <c r="B52" s="2" t="s">
        <v>64</v>
      </c>
      <c r="C52" s="5">
        <v>36</v>
      </c>
      <c r="D52" s="6">
        <v>1692</v>
      </c>
      <c r="E52" s="6">
        <v>4783</v>
      </c>
      <c r="F52" s="6">
        <f t="shared" si="10"/>
        <v>6475</v>
      </c>
      <c r="G52" s="4">
        <f t="shared" si="11"/>
        <v>20520</v>
      </c>
      <c r="I52" s="6">
        <f t="shared" si="9"/>
        <v>6771.6</v>
      </c>
      <c r="J52" s="4">
        <f t="shared" si="2"/>
        <v>0.29660000000000036</v>
      </c>
      <c r="L52" s="6">
        <f t="shared" si="12"/>
        <v>4719.6000000000004</v>
      </c>
      <c r="M52" s="6">
        <f t="shared" si="12"/>
        <v>4924.8</v>
      </c>
      <c r="N52" s="6">
        <f t="shared" si="4"/>
        <v>9644.4000000000015</v>
      </c>
      <c r="O52" s="4">
        <f t="shared" si="5"/>
        <v>3.1694000000000013</v>
      </c>
      <c r="Q52" s="6">
        <f t="shared" si="13"/>
        <v>6361.2</v>
      </c>
      <c r="R52" s="6">
        <f t="shared" si="13"/>
        <v>4309.2</v>
      </c>
      <c r="S52" s="6">
        <f t="shared" si="7"/>
        <v>10670.4</v>
      </c>
      <c r="T52" s="4">
        <f t="shared" si="8"/>
        <v>4.1953999999999994</v>
      </c>
      <c r="V52" s="8"/>
      <c r="W52" s="8"/>
    </row>
    <row r="53" spans="1:23">
      <c r="A53" s="2">
        <v>2026</v>
      </c>
      <c r="B53" s="2" t="s">
        <v>65</v>
      </c>
      <c r="C53" s="5">
        <v>35</v>
      </c>
      <c r="D53" s="6">
        <v>1646</v>
      </c>
      <c r="E53" s="6">
        <v>4651</v>
      </c>
      <c r="F53" s="6">
        <f t="shared" si="10"/>
        <v>6297</v>
      </c>
      <c r="G53" s="4">
        <f t="shared" si="11"/>
        <v>19950</v>
      </c>
      <c r="I53" s="6">
        <f t="shared" si="9"/>
        <v>6583.5</v>
      </c>
      <c r="J53" s="4">
        <f t="shared" si="2"/>
        <v>0.28649999999999998</v>
      </c>
      <c r="L53" s="6">
        <f t="shared" si="12"/>
        <v>4588.5</v>
      </c>
      <c r="M53" s="6">
        <f t="shared" si="12"/>
        <v>4788</v>
      </c>
      <c r="N53" s="6">
        <f t="shared" si="4"/>
        <v>9376.5</v>
      </c>
      <c r="O53" s="4">
        <f t="shared" si="5"/>
        <v>3.0794999999999999</v>
      </c>
      <c r="Q53" s="6">
        <f t="shared" si="13"/>
        <v>6184.5</v>
      </c>
      <c r="R53" s="6">
        <f t="shared" si="13"/>
        <v>4189.5</v>
      </c>
      <c r="S53" s="6">
        <f t="shared" si="7"/>
        <v>10374</v>
      </c>
      <c r="T53" s="4">
        <f t="shared" si="8"/>
        <v>4.077</v>
      </c>
      <c r="V53" s="8"/>
      <c r="W53" s="8"/>
    </row>
    <row r="54" spans="1:23">
      <c r="A54" s="2">
        <v>2088</v>
      </c>
      <c r="B54" s="2" t="s">
        <v>66</v>
      </c>
      <c r="C54" s="5">
        <v>26</v>
      </c>
      <c r="D54" s="6">
        <v>1222</v>
      </c>
      <c r="E54" s="6">
        <v>3454</v>
      </c>
      <c r="F54" s="6">
        <f t="shared" si="10"/>
        <v>4676</v>
      </c>
      <c r="G54" s="4">
        <f t="shared" si="11"/>
        <v>14820</v>
      </c>
      <c r="I54" s="6">
        <f t="shared" si="9"/>
        <v>4890.6000000000004</v>
      </c>
      <c r="J54" s="4">
        <f t="shared" si="2"/>
        <v>0.21460000000000037</v>
      </c>
      <c r="L54" s="6">
        <f t="shared" si="12"/>
        <v>3408.6000000000004</v>
      </c>
      <c r="M54" s="6">
        <f t="shared" si="12"/>
        <v>3556.7999999999997</v>
      </c>
      <c r="N54" s="6">
        <f t="shared" si="4"/>
        <v>6965.4</v>
      </c>
      <c r="O54" s="4">
        <f t="shared" si="5"/>
        <v>2.2893999999999997</v>
      </c>
      <c r="Q54" s="6">
        <f t="shared" si="13"/>
        <v>4594.2</v>
      </c>
      <c r="R54" s="6">
        <f t="shared" si="13"/>
        <v>3112.2</v>
      </c>
      <c r="S54" s="6">
        <f t="shared" si="7"/>
        <v>7706.4</v>
      </c>
      <c r="T54" s="4">
        <f t="shared" si="8"/>
        <v>3.0303999999999998</v>
      </c>
      <c r="V54" s="8"/>
      <c r="W54" s="8"/>
    </row>
    <row r="55" spans="1:23">
      <c r="A55" s="2"/>
      <c r="B55" s="2"/>
      <c r="C55" s="7">
        <f t="shared" ref="C55" si="14">SUM(C4:C54)</f>
        <v>2023</v>
      </c>
      <c r="D55" s="7">
        <f>SUM(D4:D54)</f>
        <v>95121</v>
      </c>
      <c r="E55" s="7">
        <f t="shared" ref="E55:J55" si="15">SUM(E4:E54)</f>
        <v>268792</v>
      </c>
      <c r="F55" s="7">
        <f t="shared" si="15"/>
        <v>363913</v>
      </c>
      <c r="G55" s="7">
        <f t="shared" si="15"/>
        <v>1153110</v>
      </c>
      <c r="I55" s="7">
        <f t="shared" si="15"/>
        <v>380526.3</v>
      </c>
      <c r="J55" s="7">
        <f t="shared" si="15"/>
        <v>16.61330000000002</v>
      </c>
      <c r="L55" s="7">
        <f t="shared" ref="L55" si="16">SUM(L4:L54)</f>
        <v>265215.30000000005</v>
      </c>
      <c r="M55" s="7">
        <f t="shared" ref="M55" si="17">SUM(M4:M54)</f>
        <v>276746.40000000002</v>
      </c>
      <c r="N55" s="7">
        <f t="shared" ref="N55" si="18">SUM(N4:N54)</f>
        <v>541961.69999999995</v>
      </c>
      <c r="O55" s="7">
        <f t="shared" ref="O55" si="19">SUM(O4:O54)</f>
        <v>178.04870000000005</v>
      </c>
      <c r="Q55" s="7">
        <f t="shared" ref="Q55" si="20">SUM(Q4:Q54)</f>
        <v>357464.10000000009</v>
      </c>
      <c r="R55" s="7">
        <f t="shared" ref="R55" si="21">SUM(R4:R54)</f>
        <v>242153.1</v>
      </c>
      <c r="S55" s="7">
        <f t="shared" ref="S55" si="22">SUM(S4:S54)</f>
        <v>599617.20000000007</v>
      </c>
      <c r="T55" s="7">
        <f t="shared" ref="T55" si="23">SUM(T4:T54)</f>
        <v>235.70420000000004</v>
      </c>
      <c r="V55" s="8"/>
      <c r="W55" s="8"/>
    </row>
    <row r="56" spans="1:23">
      <c r="T56" s="8"/>
    </row>
    <row r="57" spans="1:23">
      <c r="B57" s="16" t="s">
        <v>67</v>
      </c>
      <c r="G57" s="4">
        <f>1964299.8+969581.4-G55</f>
        <v>1780771.2000000002</v>
      </c>
      <c r="I57" s="6">
        <f t="shared" ref="I57" si="24">+$G57*I$2</f>
        <v>587654.49600000004</v>
      </c>
      <c r="M57" s="6">
        <f>+$G57*M$2</f>
        <v>427385.08800000005</v>
      </c>
      <c r="R57" s="6">
        <f>+$G57*R$2</f>
        <v>373961.95200000005</v>
      </c>
      <c r="T57" s="8"/>
    </row>
    <row r="59" spans="1:23">
      <c r="M59"/>
      <c r="R59"/>
    </row>
    <row r="60" spans="1:23">
      <c r="B60" s="15" t="s">
        <v>68</v>
      </c>
    </row>
  </sheetData>
  <autoFilter ref="A3:F55" xr:uid="{7244CEBA-5EBF-49B2-A9C6-544DBA1FAE8C}">
    <sortState xmlns:xlrd2="http://schemas.microsoft.com/office/spreadsheetml/2017/richdata2" ref="A4:F55">
      <sortCondition ref="B3:B55"/>
    </sortState>
  </autoFilter>
  <mergeCells count="3">
    <mergeCell ref="I1:J1"/>
    <mergeCell ref="L1:O1"/>
    <mergeCell ref="Q1:T1"/>
  </mergeCells>
  <pageMargins left="0.31496062992125984" right="0.31496062992125984" top="0.35433070866141736" bottom="0.35433070866141736" header="0.11811023622047245" footer="0.11811023622047245"/>
  <pageSetup paperSize="9" scale="64" fitToHeight="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E45E0C395C042BA0C5B5D08845721" ma:contentTypeVersion="12" ma:contentTypeDescription="Create a new document." ma:contentTypeScope="" ma:versionID="4da044af398e2f0ae55c0b71b255a315">
  <xsd:schema xmlns:xsd="http://www.w3.org/2001/XMLSchema" xmlns:xs="http://www.w3.org/2001/XMLSchema" xmlns:p="http://schemas.microsoft.com/office/2006/metadata/properties" xmlns:ns2="f50236b1-99c3-4c57-acb0-51c98e122bf2" xmlns:ns3="0767f559-bd12-4c87-a448-65c8642afd75" xmlns:ns4="593d190d-3761-465d-9f75-810fa7221e1b" targetNamespace="http://schemas.microsoft.com/office/2006/metadata/properties" ma:root="true" ma:fieldsID="fc942f0d2c8262c45d008dd38e430c48" ns2:_="" ns3:_="" ns4:_="">
    <xsd:import namespace="f50236b1-99c3-4c57-acb0-51c98e122bf2"/>
    <xsd:import namespace="0767f559-bd12-4c87-a448-65c8642afd75"/>
    <xsd:import namespace="593d190d-3761-465d-9f75-810fa7221e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0236b1-99c3-4c57-acb0-51c98e122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90eed39-d6ad-4e5c-884b-6dd43fdd6f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7f559-bd12-4c87-a448-65c8642afd7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3d190d-3761-465d-9f75-810fa7221e1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6f63049-f1d2-4446-8bea-a9af904b8d13}" ma:internalName="TaxCatchAll" ma:showField="CatchAllData" ma:web="0767f559-bd12-4c87-a448-65c8642afd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93d190d-3761-465d-9f75-810fa7221e1b" xsi:nil="true"/>
    <lcf76f155ced4ddcb4097134ff3c332f xmlns="f50236b1-99c3-4c57-acb0-51c98e122b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AB37DA-8E00-447F-910A-5562C8CC9331}"/>
</file>

<file path=customXml/itemProps2.xml><?xml version="1.0" encoding="utf-8"?>
<ds:datastoreItem xmlns:ds="http://schemas.openxmlformats.org/officeDocument/2006/customXml" ds:itemID="{C78E5464-37BD-4FA2-8B5D-A72F05845CAB}"/>
</file>

<file path=customXml/itemProps3.xml><?xml version="1.0" encoding="utf-8"?>
<ds:datastoreItem xmlns:ds="http://schemas.openxmlformats.org/officeDocument/2006/customXml" ds:itemID="{646680FB-6B16-454E-BBAC-E2D4DFDDF9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Solihull Metropolitan Borough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Fenton, Stephen (Childrens Services - Solihull MBC)</dc:creator>
  <cp:keywords/>
  <dc:description/>
  <cp:lastModifiedBy>Stephen Fenton (Solihull MBC)</cp:lastModifiedBy>
  <cp:revision/>
  <dcterms:created xsi:type="dcterms:W3CDTF">2022-12-20T13:51:28Z</dcterms:created>
  <dcterms:modified xsi:type="dcterms:W3CDTF">2023-01-20T11:28:14Z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0x010100895E45E0C395C042BA0C5B5D08845721</vt:lpwstr>
  </property>
  <property fmtid="{D5CDD505-2E9C-101B-9397-08002B2CF9AE}" pid="3" name="MediaServiceImageTags">
    <vt:lpwstr/>
  </property>
</Properties>
</file>