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5"/>
  <workbookPr defaultThemeVersion="124226"/>
  <mc:AlternateContent xmlns:mc="http://schemas.openxmlformats.org/markup-compatibility/2006">
    <mc:Choice Requires="x15">
      <x15ac:absPath xmlns:x15ac="http://schemas.microsoft.com/office/spreadsheetml/2010/11/ac" url="https://solihullcouncil-my.sharepoint.com/personal/patricia_harvey_solihull_gov_uk/Documents/School Forum/"/>
    </mc:Choice>
  </mc:AlternateContent>
  <xr:revisionPtr revIDLastSave="37" documentId="8_{EE6BD853-2913-444F-8937-62BC8F39AEF2}" xr6:coauthVersionLast="47" xr6:coauthVersionMax="47" xr10:uidLastSave="{7A361067-BD0D-4BE6-B181-64456A1584A4}"/>
  <bookViews>
    <workbookView xWindow="-110" yWindow="-110" windowWidth="19420" windowHeight="10420" xr2:uid="{00000000-000D-0000-FFFF-FFFF00000000}"/>
  </bookViews>
  <sheets>
    <sheet name="APPENDIX A - HNB Financial Plan" sheetId="7" r:id="rId1"/>
    <sheet name="TB alt 4 Appendix A" sheetId="6" state="hidden" r:id="rId2"/>
    <sheet name="Appendix A " sheetId="1" state="hidden" r:id="rId3"/>
    <sheet name="alt Appendix A" sheetId="3" state="hidden" r:id="rId4"/>
    <sheet name="alt 2 Appendix A" sheetId="4" state="hidden" r:id="rId5"/>
    <sheet name="alt 3 Appendix A" sheetId="5" state="hidden" r:id="rId6"/>
  </sheets>
  <definedNames>
    <definedName name="_xlnm.Print_Area" localSheetId="0">'APPENDIX A - HNB Financial Plan'!$A$1:$O$50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9" i="7" l="1"/>
  <c r="C50" i="7" l="1"/>
  <c r="H48" i="7"/>
  <c r="H50" i="7" s="1"/>
  <c r="I48" i="7" s="1"/>
  <c r="I50" i="7" s="1"/>
  <c r="J48" i="7" s="1"/>
  <c r="J50" i="7" s="1"/>
  <c r="W45" i="7"/>
  <c r="V45" i="7"/>
  <c r="U45" i="7"/>
  <c r="J42" i="7"/>
  <c r="I42" i="7"/>
  <c r="H42" i="7"/>
  <c r="C42" i="7"/>
  <c r="N41" i="7"/>
  <c r="M41" i="7"/>
  <c r="L41" i="7"/>
  <c r="N40" i="7"/>
  <c r="M40" i="7"/>
  <c r="L40" i="7"/>
  <c r="F39" i="7"/>
  <c r="E39" i="7"/>
  <c r="D39" i="7"/>
  <c r="F38" i="7"/>
  <c r="E38" i="7"/>
  <c r="D38" i="7"/>
  <c r="F37" i="7"/>
  <c r="E37" i="7"/>
  <c r="D37" i="7"/>
  <c r="F36" i="7"/>
  <c r="E36" i="7"/>
  <c r="D36" i="7"/>
  <c r="N29" i="7"/>
  <c r="M29" i="7"/>
  <c r="M42" i="7" s="1"/>
  <c r="L29" i="7"/>
  <c r="L42" i="7" s="1"/>
  <c r="J26" i="7"/>
  <c r="I26" i="7"/>
  <c r="H26" i="7"/>
  <c r="C26" i="7"/>
  <c r="N25" i="7"/>
  <c r="M25" i="7"/>
  <c r="L25" i="7"/>
  <c r="N24" i="7"/>
  <c r="M24" i="7"/>
  <c r="L24" i="7"/>
  <c r="F21" i="7"/>
  <c r="E21" i="7"/>
  <c r="D21" i="7"/>
  <c r="F19" i="7"/>
  <c r="E19" i="7"/>
  <c r="D19" i="7"/>
  <c r="F10" i="7"/>
  <c r="E10" i="7"/>
  <c r="D10" i="7"/>
  <c r="D8" i="7"/>
  <c r="N6" i="7"/>
  <c r="M6" i="7"/>
  <c r="L6" i="7"/>
  <c r="N5" i="7"/>
  <c r="M5" i="7"/>
  <c r="M26" i="7" s="1"/>
  <c r="L5" i="7"/>
  <c r="L26" i="7" s="1"/>
  <c r="V45" i="6"/>
  <c r="W45" i="6"/>
  <c r="X45" i="6"/>
  <c r="E10" i="6"/>
  <c r="D48" i="7" l="1"/>
  <c r="N42" i="7"/>
  <c r="F26" i="7"/>
  <c r="U46" i="7"/>
  <c r="U47" i="7" s="1"/>
  <c r="E26" i="7"/>
  <c r="D42" i="7"/>
  <c r="I44" i="7"/>
  <c r="I49" i="7" s="1"/>
  <c r="J44" i="7"/>
  <c r="J49" i="7" s="1"/>
  <c r="N26" i="7"/>
  <c r="N44" i="7" s="1"/>
  <c r="F42" i="7"/>
  <c r="V46" i="7"/>
  <c r="V47" i="7" s="1"/>
  <c r="C44" i="7"/>
  <c r="D26" i="7"/>
  <c r="W46" i="7"/>
  <c r="W47" i="7" s="1"/>
  <c r="H44" i="7"/>
  <c r="H49" i="7" s="1"/>
  <c r="L44" i="7"/>
  <c r="M44" i="7"/>
  <c r="E42" i="7"/>
  <c r="D53" i="6"/>
  <c r="E51" i="6" s="1"/>
  <c r="I51" i="6"/>
  <c r="I53" i="6" s="1"/>
  <c r="J51" i="6" s="1"/>
  <c r="J53" i="6" s="1"/>
  <c r="K51" i="6" s="1"/>
  <c r="K53" i="6" s="1"/>
  <c r="K45" i="6"/>
  <c r="J45" i="6"/>
  <c r="I45" i="6"/>
  <c r="D45" i="6"/>
  <c r="O44" i="6"/>
  <c r="N44" i="6"/>
  <c r="M44" i="6"/>
  <c r="O43" i="6"/>
  <c r="N43" i="6"/>
  <c r="M43" i="6"/>
  <c r="O42" i="6"/>
  <c r="N42" i="6"/>
  <c r="M42" i="6"/>
  <c r="O41" i="6"/>
  <c r="N41" i="6"/>
  <c r="M41" i="6"/>
  <c r="G40" i="6"/>
  <c r="F40" i="6"/>
  <c r="E40" i="6"/>
  <c r="G39" i="6"/>
  <c r="F39" i="6"/>
  <c r="E39" i="6"/>
  <c r="G38" i="6"/>
  <c r="F38" i="6"/>
  <c r="E38" i="6"/>
  <c r="G37" i="6"/>
  <c r="F37" i="6"/>
  <c r="E37" i="6"/>
  <c r="O35" i="6"/>
  <c r="N35" i="6"/>
  <c r="M35" i="6"/>
  <c r="O31" i="6"/>
  <c r="N31" i="6"/>
  <c r="N45" i="6" s="1"/>
  <c r="M31" i="6"/>
  <c r="M45" i="6" s="1"/>
  <c r="K28" i="6"/>
  <c r="J28" i="6"/>
  <c r="I28" i="6"/>
  <c r="D28" i="6"/>
  <c r="O27" i="6"/>
  <c r="N27" i="6"/>
  <c r="M27" i="6"/>
  <c r="O26" i="6"/>
  <c r="N26" i="6"/>
  <c r="M26" i="6"/>
  <c r="G23" i="6"/>
  <c r="F23" i="6"/>
  <c r="E23" i="6"/>
  <c r="G21" i="6"/>
  <c r="F21" i="6"/>
  <c r="E21" i="6"/>
  <c r="G12" i="6"/>
  <c r="F12" i="6"/>
  <c r="E12" i="6"/>
  <c r="O8" i="6"/>
  <c r="N8" i="6"/>
  <c r="M8" i="6"/>
  <c r="O7" i="6"/>
  <c r="N7" i="6"/>
  <c r="N28" i="6" s="1"/>
  <c r="M7" i="6"/>
  <c r="M28" i="6" s="1"/>
  <c r="D44" i="7" l="1"/>
  <c r="D49" i="7"/>
  <c r="D50" i="7"/>
  <c r="E48" i="7" s="1"/>
  <c r="E44" i="7"/>
  <c r="E49" i="7" s="1"/>
  <c r="E50" i="7" s="1"/>
  <c r="F48" i="7" s="1"/>
  <c r="F44" i="7"/>
  <c r="F49" i="7" s="1"/>
  <c r="V46" i="6"/>
  <c r="V47" i="6" s="1"/>
  <c r="F45" i="6"/>
  <c r="F47" i="6" s="1"/>
  <c r="F52" i="6" s="1"/>
  <c r="I47" i="6"/>
  <c r="I52" i="6" s="1"/>
  <c r="G28" i="6"/>
  <c r="G45" i="6"/>
  <c r="J47" i="6"/>
  <c r="J52" i="6" s="1"/>
  <c r="K47" i="6"/>
  <c r="K52" i="6" s="1"/>
  <c r="W46" i="6"/>
  <c r="W47" i="6" s="1"/>
  <c r="O28" i="6"/>
  <c r="E28" i="6"/>
  <c r="X46" i="6"/>
  <c r="X47" i="6" s="1"/>
  <c r="F28" i="6"/>
  <c r="O45" i="6"/>
  <c r="O47" i="6" s="1"/>
  <c r="E45" i="6"/>
  <c r="D47" i="6"/>
  <c r="M47" i="6"/>
  <c r="N47" i="6"/>
  <c r="I53" i="5"/>
  <c r="J51" i="5" s="1"/>
  <c r="J53" i="5" s="1"/>
  <c r="K51" i="5" s="1"/>
  <c r="K53" i="5" s="1"/>
  <c r="D53" i="5"/>
  <c r="I51" i="5"/>
  <c r="E51" i="5"/>
  <c r="N45" i="5"/>
  <c r="M45" i="5"/>
  <c r="K45" i="5"/>
  <c r="K47" i="5" s="1"/>
  <c r="K52" i="5" s="1"/>
  <c r="J45" i="5"/>
  <c r="J47" i="5" s="1"/>
  <c r="J52" i="5" s="1"/>
  <c r="I45" i="5"/>
  <c r="I47" i="5" s="1"/>
  <c r="I52" i="5" s="1"/>
  <c r="D45" i="5"/>
  <c r="D47" i="5" s="1"/>
  <c r="X44" i="5"/>
  <c r="W44" i="5"/>
  <c r="V44" i="5"/>
  <c r="O44" i="5"/>
  <c r="N44" i="5"/>
  <c r="M44" i="5"/>
  <c r="O43" i="5"/>
  <c r="N43" i="5"/>
  <c r="M43" i="5"/>
  <c r="O42" i="5"/>
  <c r="N42" i="5"/>
  <c r="M42" i="5"/>
  <c r="O41" i="5"/>
  <c r="N41" i="5"/>
  <c r="M41" i="5"/>
  <c r="O40" i="5"/>
  <c r="N40" i="5"/>
  <c r="M40" i="5"/>
  <c r="G39" i="5"/>
  <c r="F39" i="5"/>
  <c r="E39" i="5"/>
  <c r="G38" i="5"/>
  <c r="F38" i="5"/>
  <c r="E38" i="5"/>
  <c r="G37" i="5"/>
  <c r="G45" i="5" s="1"/>
  <c r="F37" i="5"/>
  <c r="F45" i="5" s="1"/>
  <c r="E37" i="5"/>
  <c r="G36" i="5"/>
  <c r="F36" i="5"/>
  <c r="E36" i="5"/>
  <c r="E45" i="5" s="1"/>
  <c r="E47" i="5" s="1"/>
  <c r="E52" i="5" s="1"/>
  <c r="O34" i="5"/>
  <c r="N34" i="5"/>
  <c r="M34" i="5"/>
  <c r="O29" i="5"/>
  <c r="O45" i="5" s="1"/>
  <c r="O47" i="5" s="1"/>
  <c r="N29" i="5"/>
  <c r="M29" i="5"/>
  <c r="K26" i="5"/>
  <c r="J26" i="5"/>
  <c r="I26" i="5"/>
  <c r="D26" i="5"/>
  <c r="O25" i="5"/>
  <c r="N25" i="5"/>
  <c r="M25" i="5"/>
  <c r="O24" i="5"/>
  <c r="N24" i="5"/>
  <c r="M24" i="5"/>
  <c r="G22" i="5"/>
  <c r="X45" i="5" s="1"/>
  <c r="X46" i="5" s="1"/>
  <c r="F22" i="5"/>
  <c r="W45" i="5" s="1"/>
  <c r="W46" i="5" s="1"/>
  <c r="E22" i="5"/>
  <c r="G20" i="5"/>
  <c r="F20" i="5"/>
  <c r="E20" i="5"/>
  <c r="G11" i="5"/>
  <c r="G26" i="5" s="1"/>
  <c r="F11" i="5"/>
  <c r="F26" i="5" s="1"/>
  <c r="E11" i="5"/>
  <c r="E26" i="5" s="1"/>
  <c r="O8" i="5"/>
  <c r="N8" i="5"/>
  <c r="M8" i="5"/>
  <c r="O7" i="5"/>
  <c r="O26" i="5" s="1"/>
  <c r="N7" i="5"/>
  <c r="N26" i="5" s="1"/>
  <c r="M7" i="5"/>
  <c r="M26" i="5" s="1"/>
  <c r="D53" i="4"/>
  <c r="I51" i="4"/>
  <c r="I53" i="4" s="1"/>
  <c r="J51" i="4" s="1"/>
  <c r="J53" i="4" s="1"/>
  <c r="K51" i="4" s="1"/>
  <c r="K53" i="4" s="1"/>
  <c r="E51" i="4"/>
  <c r="K45" i="4"/>
  <c r="K47" i="4" s="1"/>
  <c r="K52" i="4" s="1"/>
  <c r="J45" i="4"/>
  <c r="J47" i="4" s="1"/>
  <c r="J52" i="4" s="1"/>
  <c r="I45" i="4"/>
  <c r="I47" i="4" s="1"/>
  <c r="I52" i="4" s="1"/>
  <c r="D45" i="4"/>
  <c r="D47" i="4" s="1"/>
  <c r="X44" i="4"/>
  <c r="W44" i="4"/>
  <c r="V44" i="4"/>
  <c r="O44" i="4"/>
  <c r="N44" i="4"/>
  <c r="M44" i="4"/>
  <c r="O43" i="4"/>
  <c r="N43" i="4"/>
  <c r="M43" i="4"/>
  <c r="O42" i="4"/>
  <c r="N42" i="4"/>
  <c r="M42" i="4"/>
  <c r="O41" i="4"/>
  <c r="N41" i="4"/>
  <c r="M41" i="4"/>
  <c r="O40" i="4"/>
  <c r="N40" i="4"/>
  <c r="M40" i="4"/>
  <c r="G39" i="4"/>
  <c r="F39" i="4"/>
  <c r="E39" i="4"/>
  <c r="G38" i="4"/>
  <c r="F38" i="4"/>
  <c r="E38" i="4"/>
  <c r="G37" i="4"/>
  <c r="F37" i="4"/>
  <c r="E37" i="4"/>
  <c r="E45" i="4" s="1"/>
  <c r="G36" i="4"/>
  <c r="G45" i="4" s="1"/>
  <c r="F36" i="4"/>
  <c r="F45" i="4" s="1"/>
  <c r="E36" i="4"/>
  <c r="O34" i="4"/>
  <c r="O45" i="4" s="1"/>
  <c r="N34" i="4"/>
  <c r="M34" i="4"/>
  <c r="O29" i="4"/>
  <c r="N29" i="4"/>
  <c r="N45" i="4" s="1"/>
  <c r="M29" i="4"/>
  <c r="M45" i="4" s="1"/>
  <c r="K26" i="4"/>
  <c r="J26" i="4"/>
  <c r="I26" i="4"/>
  <c r="D26" i="4"/>
  <c r="O25" i="4"/>
  <c r="N25" i="4"/>
  <c r="M25" i="4"/>
  <c r="O24" i="4"/>
  <c r="N24" i="4"/>
  <c r="M24" i="4"/>
  <c r="G22" i="4"/>
  <c r="X45" i="4" s="1"/>
  <c r="X46" i="4" s="1"/>
  <c r="F22" i="4"/>
  <c r="W45" i="4" s="1"/>
  <c r="W46" i="4" s="1"/>
  <c r="E22" i="4"/>
  <c r="V45" i="4" s="1"/>
  <c r="V46" i="4" s="1"/>
  <c r="G20" i="4"/>
  <c r="F20" i="4"/>
  <c r="E20" i="4"/>
  <c r="G11" i="4"/>
  <c r="G26" i="4" s="1"/>
  <c r="F11" i="4"/>
  <c r="F26" i="4" s="1"/>
  <c r="E11" i="4"/>
  <c r="E26" i="4" s="1"/>
  <c r="O8" i="4"/>
  <c r="N8" i="4"/>
  <c r="M8" i="4"/>
  <c r="O7" i="4"/>
  <c r="O26" i="4" s="1"/>
  <c r="N7" i="4"/>
  <c r="N26" i="4" s="1"/>
  <c r="M7" i="4"/>
  <c r="M26" i="4" s="1"/>
  <c r="F50" i="7" l="1"/>
  <c r="G47" i="6"/>
  <c r="G52" i="6" s="1"/>
  <c r="E47" i="6"/>
  <c r="E52" i="6" s="1"/>
  <c r="E53" i="6" s="1"/>
  <c r="F51" i="6" s="1"/>
  <c r="F53" i="6" s="1"/>
  <c r="G51" i="6" s="1"/>
  <c r="G53" i="6" s="1"/>
  <c r="F47" i="5"/>
  <c r="F52" i="5" s="1"/>
  <c r="G47" i="5"/>
  <c r="G52" i="5" s="1"/>
  <c r="M47" i="5"/>
  <c r="E53" i="5"/>
  <c r="F51" i="5" s="1"/>
  <c r="F53" i="5" s="1"/>
  <c r="G51" i="5" s="1"/>
  <c r="G53" i="5" s="1"/>
  <c r="N47" i="5"/>
  <c r="V45" i="5"/>
  <c r="V46" i="5" s="1"/>
  <c r="F47" i="4"/>
  <c r="F52" i="4" s="1"/>
  <c r="M47" i="4"/>
  <c r="G47" i="4"/>
  <c r="G52" i="4" s="1"/>
  <c r="E53" i="4"/>
  <c r="F51" i="4" s="1"/>
  <c r="F53" i="4" s="1"/>
  <c r="G51" i="4" s="1"/>
  <c r="G53" i="4" s="1"/>
  <c r="N47" i="4"/>
  <c r="O47" i="4"/>
  <c r="E47" i="4"/>
  <c r="E52" i="4" s="1"/>
  <c r="G30" i="3"/>
  <c r="F30" i="3"/>
  <c r="D51" i="3"/>
  <c r="E49" i="3" s="1"/>
  <c r="I49" i="3"/>
  <c r="I51" i="3" s="1"/>
  <c r="J49" i="3" s="1"/>
  <c r="J51" i="3" s="1"/>
  <c r="K49" i="3" s="1"/>
  <c r="K51" i="3" s="1"/>
  <c r="K43" i="3"/>
  <c r="J43" i="3"/>
  <c r="I43" i="3"/>
  <c r="D43" i="3"/>
  <c r="O42" i="3"/>
  <c r="N42" i="3"/>
  <c r="M42" i="3"/>
  <c r="X45" i="3"/>
  <c r="W45" i="3"/>
  <c r="V45" i="3"/>
  <c r="O41" i="3"/>
  <c r="N41" i="3"/>
  <c r="M41" i="3"/>
  <c r="O40" i="3"/>
  <c r="N40" i="3"/>
  <c r="M40" i="3"/>
  <c r="O39" i="3"/>
  <c r="N39" i="3"/>
  <c r="M39" i="3"/>
  <c r="O38" i="3"/>
  <c r="N38" i="3"/>
  <c r="M38" i="3"/>
  <c r="G37" i="3"/>
  <c r="F37" i="3"/>
  <c r="E37" i="3"/>
  <c r="G36" i="3"/>
  <c r="F36" i="3"/>
  <c r="E36" i="3"/>
  <c r="G35" i="3"/>
  <c r="F35" i="3"/>
  <c r="E35" i="3"/>
  <c r="G34" i="3"/>
  <c r="F34" i="3"/>
  <c r="E34" i="3"/>
  <c r="O32" i="3"/>
  <c r="N32" i="3"/>
  <c r="M32" i="3"/>
  <c r="O29" i="3"/>
  <c r="N29" i="3"/>
  <c r="N43" i="3" s="1"/>
  <c r="M29" i="3"/>
  <c r="M43" i="3" s="1"/>
  <c r="K26" i="3"/>
  <c r="J26" i="3"/>
  <c r="I26" i="3"/>
  <c r="D26" i="3"/>
  <c r="O25" i="3"/>
  <c r="N25" i="3"/>
  <c r="M25" i="3"/>
  <c r="O24" i="3"/>
  <c r="N24" i="3"/>
  <c r="M24" i="3"/>
  <c r="G22" i="3"/>
  <c r="F22" i="3"/>
  <c r="E22" i="3"/>
  <c r="G21" i="3"/>
  <c r="F21" i="3"/>
  <c r="E21" i="3"/>
  <c r="G12" i="3"/>
  <c r="F12" i="3"/>
  <c r="E12" i="3"/>
  <c r="O8" i="3"/>
  <c r="N8" i="3"/>
  <c r="M8" i="3"/>
  <c r="O7" i="3"/>
  <c r="N7" i="3"/>
  <c r="N26" i="3" s="1"/>
  <c r="M7" i="3"/>
  <c r="M26" i="3" s="1"/>
  <c r="F37" i="1"/>
  <c r="E37" i="1"/>
  <c r="G38" i="1"/>
  <c r="F38" i="1"/>
  <c r="E38" i="1"/>
  <c r="W43" i="1"/>
  <c r="X43" i="1"/>
  <c r="V43" i="1"/>
  <c r="G22" i="1"/>
  <c r="F22" i="1"/>
  <c r="E22" i="1"/>
  <c r="G37" i="1"/>
  <c r="G35" i="1"/>
  <c r="F35" i="1"/>
  <c r="E35" i="1"/>
  <c r="G36" i="1"/>
  <c r="F36" i="1"/>
  <c r="E36" i="1"/>
  <c r="O26" i="3" l="1"/>
  <c r="F26" i="3"/>
  <c r="D45" i="3"/>
  <c r="I45" i="3"/>
  <c r="I50" i="3" s="1"/>
  <c r="E26" i="3"/>
  <c r="K45" i="3"/>
  <c r="K50" i="3" s="1"/>
  <c r="G26" i="3"/>
  <c r="M45" i="3"/>
  <c r="E43" i="3"/>
  <c r="E45" i="3" s="1"/>
  <c r="E50" i="3" s="1"/>
  <c r="E51" i="3" s="1"/>
  <c r="F49" i="3" s="1"/>
  <c r="O43" i="3"/>
  <c r="O45" i="3" s="1"/>
  <c r="J45" i="3"/>
  <c r="J50" i="3" s="1"/>
  <c r="G43" i="3"/>
  <c r="F43" i="3"/>
  <c r="F45" i="3"/>
  <c r="F50" i="3" s="1"/>
  <c r="N45" i="3"/>
  <c r="V46" i="3"/>
  <c r="V47" i="3" s="1"/>
  <c r="W46" i="3"/>
  <c r="W47" i="3" s="1"/>
  <c r="X46" i="3"/>
  <c r="X47" i="3" s="1"/>
  <c r="V44" i="1"/>
  <c r="V45" i="1" s="1"/>
  <c r="W44" i="1"/>
  <c r="W45" i="1" s="1"/>
  <c r="X44" i="1"/>
  <c r="X45" i="1" s="1"/>
  <c r="G20" i="1"/>
  <c r="F20" i="1"/>
  <c r="E20" i="1"/>
  <c r="G11" i="1"/>
  <c r="F11" i="1"/>
  <c r="E11" i="1"/>
  <c r="G45" i="3" l="1"/>
  <c r="G50" i="3" s="1"/>
  <c r="F51" i="3"/>
  <c r="G49" i="3" s="1"/>
  <c r="G51" i="3"/>
  <c r="F44" i="1"/>
  <c r="G44" i="1"/>
  <c r="F26" i="1"/>
  <c r="G26" i="1"/>
  <c r="F46" i="1" l="1"/>
  <c r="F51" i="1" s="1"/>
  <c r="G46" i="1"/>
  <c r="G51" i="1" s="1"/>
  <c r="K44" i="1"/>
  <c r="J44" i="1"/>
  <c r="I44" i="1"/>
  <c r="E44" i="1"/>
  <c r="D44" i="1"/>
  <c r="O43" i="1"/>
  <c r="N43" i="1"/>
  <c r="M43" i="1"/>
  <c r="O42" i="1"/>
  <c r="N42" i="1"/>
  <c r="M42" i="1"/>
  <c r="O41" i="1"/>
  <c r="N41" i="1"/>
  <c r="M41" i="1"/>
  <c r="O40" i="1"/>
  <c r="N40" i="1"/>
  <c r="M40" i="1"/>
  <c r="O39" i="1"/>
  <c r="N39" i="1"/>
  <c r="M39" i="1"/>
  <c r="O33" i="1"/>
  <c r="N33" i="1"/>
  <c r="M33" i="1"/>
  <c r="O8" i="1"/>
  <c r="N8" i="1"/>
  <c r="M8" i="1"/>
  <c r="O29" i="1"/>
  <c r="N29" i="1"/>
  <c r="M29" i="1"/>
  <c r="E26" i="1"/>
  <c r="D26" i="1"/>
  <c r="O25" i="1"/>
  <c r="N25" i="1"/>
  <c r="M25" i="1"/>
  <c r="O24" i="1"/>
  <c r="N24" i="1"/>
  <c r="M24" i="1"/>
  <c r="O7" i="1"/>
  <c r="N7" i="1"/>
  <c r="M7" i="1"/>
  <c r="I50" i="1" l="1"/>
  <c r="O44" i="1"/>
  <c r="D46" i="1"/>
  <c r="M44" i="1"/>
  <c r="N44" i="1"/>
  <c r="E46" i="1"/>
  <c r="J26" i="1"/>
  <c r="J46" i="1" s="1"/>
  <c r="J51" i="1" s="1"/>
  <c r="N26" i="1"/>
  <c r="M26" i="1"/>
  <c r="I26" i="1"/>
  <c r="I46" i="1" s="1"/>
  <c r="I51" i="1" s="1"/>
  <c r="E51" i="1" l="1"/>
  <c r="I52" i="1"/>
  <c r="J50" i="1" s="1"/>
  <c r="J52" i="1" s="1"/>
  <c r="K50" i="1" s="1"/>
  <c r="M46" i="1"/>
  <c r="N46" i="1"/>
  <c r="K26" i="1"/>
  <c r="K46" i="1" s="1"/>
  <c r="K51" i="1" s="1"/>
  <c r="O26" i="1"/>
  <c r="O46" i="1" s="1"/>
  <c r="D52" i="1" l="1"/>
  <c r="E50" i="1" s="1"/>
  <c r="E52" i="1" s="1"/>
  <c r="F50" i="1" s="1"/>
  <c r="F52" i="1" s="1"/>
  <c r="G50" i="1" s="1"/>
  <c r="G52" i="1" s="1"/>
  <c r="K52" i="1"/>
</calcChain>
</file>

<file path=xl/sharedStrings.xml><?xml version="1.0" encoding="utf-8"?>
<sst xmlns="http://schemas.openxmlformats.org/spreadsheetml/2006/main" count="731" uniqueCount="144">
  <si>
    <r>
      <t xml:space="preserve">Dedicated Schools Grant - High Needs Block Financial Plan   </t>
    </r>
    <r>
      <rPr>
        <b/>
        <i/>
        <u/>
        <sz val="10"/>
        <color rgb="FFFF0000"/>
        <rFont val="Arial"/>
        <family val="2"/>
      </rPr>
      <t>(Updated June 2022)</t>
    </r>
  </si>
  <si>
    <t>Appendix A</t>
  </si>
  <si>
    <t>Description</t>
  </si>
  <si>
    <t>2021/22 Latest 
£'000</t>
  </si>
  <si>
    <t>2022/23
£'000</t>
  </si>
  <si>
    <t>2023/24
£'000</t>
  </si>
  <si>
    <t>2024/25
£'000</t>
  </si>
  <si>
    <t>2020/21
One-off
£'000</t>
  </si>
  <si>
    <t>2021/22
One-off
£'000</t>
  </si>
  <si>
    <t>2022/23
Ongoing
£'000</t>
  </si>
  <si>
    <t>2022/23
One-off
£'000</t>
  </si>
  <si>
    <t xml:space="preserve">Narrative </t>
  </si>
  <si>
    <t>Pressures</t>
  </si>
  <si>
    <t xml:space="preserve">New 6 Day Provision for Excluded Pupils </t>
  </si>
  <si>
    <t>20 places from September 2021, commissioned from the Solihull Free School Academy.</t>
  </si>
  <si>
    <t>Current base pressure on Independent/Other LA places</t>
  </si>
  <si>
    <t>Based on pupil modelling</t>
  </si>
  <si>
    <t>Independent Placements - net growth</t>
  </si>
  <si>
    <t>Based on review of current pupil cohort.</t>
  </si>
  <si>
    <t>Additional External Placements</t>
  </si>
  <si>
    <t>Provision for 15 places at average unit cost pa for potential places from September 2022.</t>
  </si>
  <si>
    <t>Additional capacity from agreed proposals for SEND provision</t>
  </si>
  <si>
    <t xml:space="preserve">As per the latest commissioning model </t>
  </si>
  <si>
    <t xml:space="preserve">Based on the proposals set out in the SEND commissioning strategy with provision planned to start from September 2020. Note these dates are provisional subject to consultation, planning etc.      </t>
  </si>
  <si>
    <t xml:space="preserve"> - Additional places in our existing Special Schools</t>
  </si>
  <si>
    <t>30 places from September 2022.</t>
  </si>
  <si>
    <t xml:space="preserve"> - New Special School places </t>
  </si>
  <si>
    <t xml:space="preserve">60 places from September 2023 (previously September 2022).   </t>
  </si>
  <si>
    <t xml:space="preserve"> - New Autism Special School places </t>
  </si>
  <si>
    <t xml:space="preserve">60 places from September 2023, rising to 100 in September 2024. </t>
  </si>
  <si>
    <t xml:space="preserve"> - Additional Specialist Provision   </t>
  </si>
  <si>
    <t>12 places from September 2021 commissioned from the Solihull Free School Academy.</t>
  </si>
  <si>
    <t xml:space="preserve">Additional Education Provision   </t>
  </si>
  <si>
    <t xml:space="preserve"> - Secondary South Social, Emotional and Mental Health (SEMH)</t>
  </si>
  <si>
    <t>8 places from September 2020.</t>
  </si>
  <si>
    <t xml:space="preserve"> - Secondary North SEMH</t>
  </si>
  <si>
    <t>20 places from September 2022.</t>
  </si>
  <si>
    <t xml:space="preserve"> - Primary South Autism</t>
  </si>
  <si>
    <t>8 places from September 2021, rising to 12 in September 2022 .</t>
  </si>
  <si>
    <t xml:space="preserve"> - Primary South SEMH</t>
  </si>
  <si>
    <t>8 places from September 2023.</t>
  </si>
  <si>
    <t xml:space="preserve"> - Primary North SEMH</t>
  </si>
  <si>
    <t>18 places from September 2021.</t>
  </si>
  <si>
    <t xml:space="preserve">Further Education  - projected move from Secondary provision </t>
  </si>
  <si>
    <t xml:space="preserve">New additional Post 16 based on estimated destination  </t>
  </si>
  <si>
    <t>Based on potential changes to pupil destinations at Key Stage 4 at estimated place rate based on need.</t>
  </si>
  <si>
    <t xml:space="preserve">Fixed Term Educational Psychology support programme for pupil non attendance </t>
  </si>
  <si>
    <t xml:space="preserve">Continuation of the support programme post Covid to support the most vulnerable of our children in accessing education and being able to engage in learning.  </t>
  </si>
  <si>
    <t>Other Education Payments</t>
  </si>
  <si>
    <t xml:space="preserve">Based on HOS analysis with annual reduction </t>
  </si>
  <si>
    <t xml:space="preserve">One-off costs for changes in existing Pupil Referral Unit (PRU) academisation arrangements.  </t>
  </si>
  <si>
    <t>Primary</t>
  </si>
  <si>
    <t>leavers 22/23</t>
  </si>
  <si>
    <t xml:space="preserve">Place Inflation for Special Schools </t>
  </si>
  <si>
    <t>Special Schools as agreed at School Forum</t>
  </si>
  <si>
    <t>As agreed with Solihull School Forum to supplement current place unit values.</t>
  </si>
  <si>
    <t>Primary ARP</t>
  </si>
  <si>
    <t>Total pressures</t>
  </si>
  <si>
    <t>Secondary</t>
  </si>
  <si>
    <t>Secondary ARP</t>
  </si>
  <si>
    <t>Mitigations</t>
  </si>
  <si>
    <t>starters 22/23</t>
  </si>
  <si>
    <t>HNB Growth Funding to be allocated</t>
  </si>
  <si>
    <t xml:space="preserve">As per DFE allocations for 2022/23. </t>
  </si>
  <si>
    <t>Estimated allocation for 2023/24.</t>
  </si>
  <si>
    <t>Estimated allocation for 2024/25.</t>
  </si>
  <si>
    <t xml:space="preserve">Demographic Growth - based on projected  new Special School Places </t>
  </si>
  <si>
    <t>Based on the proposals set out in the SEND commissioning strategy at assumed per pupil grant rate.</t>
  </si>
  <si>
    <t>Review of current cohort of Independent/Other LA places</t>
  </si>
  <si>
    <t>Special</t>
  </si>
  <si>
    <t xml:space="preserve">Review of Key Stage changes by sector, net change </t>
  </si>
  <si>
    <t>Based on review of current pupil cohort at Key Stage changes for 2022/23.</t>
  </si>
  <si>
    <t xml:space="preserve"> - Special </t>
  </si>
  <si>
    <t>OOB</t>
  </si>
  <si>
    <t xml:space="preserve"> - Primary</t>
  </si>
  <si>
    <t xml:space="preserve"> - Secondary (inc Additional Resource Provision - ARP)</t>
  </si>
  <si>
    <t xml:space="preserve"> - Out of Borough placements</t>
  </si>
  <si>
    <t>College</t>
  </si>
  <si>
    <t xml:space="preserve">Recovery of PRU costs from Schools </t>
  </si>
  <si>
    <t>Triple Crown</t>
  </si>
  <si>
    <t xml:space="preserve">Subject the development of an agreed service model.  </t>
  </si>
  <si>
    <t>Review of other SEND services</t>
  </si>
  <si>
    <t>Other SEND provided by SISS</t>
  </si>
  <si>
    <t>Estimated efficiencies based on  a  review of all remaining HNB services.</t>
  </si>
  <si>
    <t xml:space="preserve">Total Mitigations </t>
  </si>
  <si>
    <t xml:space="preserve">Independents </t>
  </si>
  <si>
    <t xml:space="preserve">Current Base Overspend </t>
  </si>
  <si>
    <t xml:space="preserve">Net Change </t>
  </si>
  <si>
    <t xml:space="preserve">HNB Base Budget  </t>
  </si>
  <si>
    <t xml:space="preserve">HNB Deficit Opening Balance </t>
  </si>
  <si>
    <t>Movement in year</t>
  </si>
  <si>
    <t xml:space="preserve">HNB Deficit Closing Balance </t>
  </si>
  <si>
    <t xml:space="preserve">Dedicated Schools Grant - High Needs Block Recovery Plan   </t>
  </si>
  <si>
    <t xml:space="preserve">New Provision for 6 Day Provision for Excluded Pupils </t>
  </si>
  <si>
    <t>Independent - net growth</t>
  </si>
  <si>
    <t xml:space="preserve">Based on the proposals set out in the SEND commissioning strategy with provision planned to start in September 2020 and September 2021. Note these dates are provisional subject to consultation, planning etc.      </t>
  </si>
  <si>
    <t>30 places from 2020/23.</t>
  </si>
  <si>
    <t>TG</t>
  </si>
  <si>
    <t xml:space="preserve"> - Secondary South SEMH</t>
  </si>
  <si>
    <t>8 places from September 20.</t>
  </si>
  <si>
    <t>TGK</t>
  </si>
  <si>
    <t>20 places from September 22.</t>
  </si>
  <si>
    <t>ML</t>
  </si>
  <si>
    <t>8 places from September 21.</t>
  </si>
  <si>
    <t>YT</t>
  </si>
  <si>
    <t>8 places from September 23.</t>
  </si>
  <si>
    <t>CH/SISS</t>
  </si>
  <si>
    <t>18 places from September 21.</t>
  </si>
  <si>
    <t xml:space="preserve">Fixed Term Educational Psychology programme for Non Attendance </t>
  </si>
  <si>
    <t xml:space="preserve">For additional need and pre EHCP costs, based on current trend with  assumed demand reduction.   </t>
  </si>
  <si>
    <t xml:space="preserve">As per DFE allocations for 22/23. </t>
  </si>
  <si>
    <t xml:space="preserve">Re-allocation of existing PRU funding </t>
  </si>
  <si>
    <t>Part/Full Year Effect at Summerfield  including Top Ups</t>
  </si>
  <si>
    <t xml:space="preserve">Saving from the potential change to the existing secondary PRU arrangements subject to the development of alternative arrangements,  as set out above. </t>
  </si>
  <si>
    <t>Based on review of current pupil cohort at Key Stage changes for 22/23.</t>
  </si>
  <si>
    <t xml:space="preserve"> - OOB</t>
  </si>
  <si>
    <t>Estimated efficiencies based on  a  review of all remaining HNB services as part of Strand 4 of the Action Plan.</t>
  </si>
  <si>
    <t xml:space="preserve">Independants </t>
  </si>
  <si>
    <t>Cease Education Psychology additional contribution from HNB (short term "pump priming").</t>
  </si>
  <si>
    <t>Subject to completion of review of high tariff cases</t>
  </si>
  <si>
    <t>Subject to the review of EHCP processes as part of Strand 3 of the Action Plan.</t>
  </si>
  <si>
    <t>Cease Education, Health  and Care Plan (EHCP) service contribution from HNB (short term "pump priming")</t>
  </si>
  <si>
    <t>Subject to future EHCP demand/requirements</t>
  </si>
  <si>
    <t>Work Strand</t>
  </si>
  <si>
    <t>20 places from September 2021 commissioned from the Solihull Free School Academy</t>
  </si>
  <si>
    <t>30 places from 22/23</t>
  </si>
  <si>
    <t>60 places from September 2023</t>
  </si>
  <si>
    <t xml:space="preserve">60 places from september 2023, rising to 100 in Sptember 2024 </t>
  </si>
  <si>
    <t>12 places from September 2021 commissioned from the Solihull Free School Academy</t>
  </si>
  <si>
    <t>8 places from September 20</t>
  </si>
  <si>
    <t>20 places from September 22</t>
  </si>
  <si>
    <t>8 places from September 21</t>
  </si>
  <si>
    <t>8 places from September 23</t>
  </si>
  <si>
    <t>18 places from September 21</t>
  </si>
  <si>
    <t xml:space="preserve">Other Efficiencies </t>
  </si>
  <si>
    <t xml:space="preserve">Based on a review of the remaining services in the HNB as part of Strand 4 of the Action Plan.  </t>
  </si>
  <si>
    <t>20 places from September 2021</t>
  </si>
  <si>
    <t xml:space="preserve">60 places from September 2023, rising to 100 in Sptember 2024 </t>
  </si>
  <si>
    <t>12 places from September 2021</t>
  </si>
  <si>
    <t xml:space="preserve">Further Education - projected move from Secondary provision </t>
  </si>
  <si>
    <t xml:space="preserve">HNB Growth Funding already confirmed </t>
  </si>
  <si>
    <t xml:space="preserve">HNB Growth Funding estimated </t>
  </si>
  <si>
    <t>Future estimate for 23/24</t>
  </si>
  <si>
    <t>Future estimate for 23/24 and 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</si>
</sst>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0\)"/>
  </numFmts>
  <fonts count="14">
    <font>
      <sz val="11"/>
      <color theme="1"/>
      <name val="Calibri"/>
      <family val="2"/>
      <scheme val="minor"/>
    </font>
    <font>
      <sz val="11"/>
      <color theme="1"/>
      <name val="Calibri"/>
      <family val="2"/>
      <scheme val="minor"/>
    </font>
    <font>
      <b/>
      <sz val="10"/>
      <color theme="1"/>
      <name val="Arial"/>
      <family val="2"/>
    </font>
    <font>
      <sz val="10"/>
      <color theme="1"/>
      <name val="Arial"/>
      <family val="2"/>
    </font>
    <font>
      <b/>
      <u/>
      <sz val="10"/>
      <color theme="1"/>
      <name val="Arial"/>
      <family val="2"/>
    </font>
    <font>
      <b/>
      <sz val="10"/>
      <name val="Arial"/>
      <family val="2"/>
    </font>
    <font>
      <sz val="10"/>
      <name val="Arial"/>
      <family val="2"/>
    </font>
    <font>
      <sz val="10"/>
      <color rgb="FF0000FF"/>
      <name val="Arial"/>
      <family val="2"/>
    </font>
    <font>
      <sz val="10"/>
      <color rgb="FF000000"/>
      <name val="Arial"/>
      <family val="2"/>
    </font>
    <font>
      <sz val="8"/>
      <name val="Calibri"/>
      <family val="2"/>
      <scheme val="minor"/>
    </font>
    <font>
      <sz val="10"/>
      <color rgb="FFFF0000"/>
      <name val="Arial"/>
      <family val="2"/>
    </font>
    <font>
      <b/>
      <sz val="10"/>
      <color rgb="FF000000"/>
      <name val="Arial"/>
      <family val="2"/>
    </font>
    <font>
      <b/>
      <sz val="10"/>
      <color rgb="FFFF0000"/>
      <name val="Arial"/>
      <family val="2"/>
    </font>
    <font>
      <b/>
      <i/>
      <u/>
      <sz val="10"/>
      <color rgb="FFFF0000"/>
      <name val="Arial"/>
      <family val="2"/>
    </font>
  </fonts>
  <fills count="6">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s>
  <cellStyleXfs count="4">
    <xf numFmtId="0" fontId="0" fillId="0" borderId="0"/>
    <xf numFmtId="0" fontId="1" fillId="0" borderId="0"/>
    <xf numFmtId="43" fontId="1" fillId="0" borderId="0" applyFont="0" applyFill="0" applyBorder="0" applyAlignment="0" applyProtection="0"/>
    <xf numFmtId="43" fontId="6" fillId="0" borderId="0" applyFont="0" applyFill="0" applyBorder="0" applyAlignment="0" applyProtection="0"/>
  </cellStyleXfs>
  <cellXfs count="170">
    <xf numFmtId="0" fontId="0" fillId="0" borderId="0" xfId="0"/>
    <xf numFmtId="0" fontId="3" fillId="0" borderId="0" xfId="0" applyFont="1"/>
    <xf numFmtId="0" fontId="4" fillId="0" borderId="0" xfId="0" applyFont="1"/>
    <xf numFmtId="0" fontId="2" fillId="0" borderId="0" xfId="0" applyFont="1" applyAlignment="1">
      <alignment horizontal="right"/>
    </xf>
    <xf numFmtId="164" fontId="5" fillId="2" borderId="4" xfId="1" applyNumberFormat="1" applyFont="1" applyFill="1" applyBorder="1" applyAlignment="1">
      <alignment horizontal="center" vertical="top" wrapText="1"/>
    </xf>
    <xf numFmtId="0" fontId="3" fillId="0" borderId="0" xfId="1" applyFont="1"/>
    <xf numFmtId="165" fontId="3" fillId="0" borderId="4" xfId="2" applyNumberFormat="1" applyFont="1" applyBorder="1" applyAlignment="1">
      <alignment horizontal="right" vertical="top"/>
    </xf>
    <xf numFmtId="165" fontId="3" fillId="3" borderId="4" xfId="2" applyNumberFormat="1" applyFont="1" applyFill="1" applyBorder="1" applyAlignment="1">
      <alignment horizontal="right" vertical="top"/>
    </xf>
    <xf numFmtId="165" fontId="3" fillId="3" borderId="2" xfId="2" applyNumberFormat="1" applyFont="1" applyFill="1" applyBorder="1" applyAlignment="1">
      <alignment horizontal="right" vertical="top"/>
    </xf>
    <xf numFmtId="165" fontId="3" fillId="0" borderId="4" xfId="3" applyNumberFormat="1" applyFont="1" applyBorder="1" applyAlignment="1">
      <alignment horizontal="right" vertical="top"/>
    </xf>
    <xf numFmtId="165" fontId="2" fillId="4" borderId="4" xfId="3" applyNumberFormat="1" applyFont="1" applyFill="1" applyBorder="1" applyAlignment="1">
      <alignment horizontal="right" vertical="top"/>
    </xf>
    <xf numFmtId="0" fontId="6" fillId="0" borderId="0" xfId="0" applyFont="1"/>
    <xf numFmtId="0" fontId="3" fillId="0" borderId="5" xfId="1" applyFont="1" applyBorder="1" applyAlignment="1">
      <alignment vertical="top" wrapText="1"/>
    </xf>
    <xf numFmtId="165" fontId="7" fillId="3" borderId="4" xfId="2" applyNumberFormat="1" applyFont="1" applyFill="1" applyBorder="1" applyAlignment="1">
      <alignment horizontal="right" vertical="top"/>
    </xf>
    <xf numFmtId="165" fontId="3" fillId="0" borderId="2" xfId="2" applyNumberFormat="1" applyFont="1" applyBorder="1" applyAlignment="1">
      <alignment horizontal="right" vertical="top"/>
    </xf>
    <xf numFmtId="0" fontId="5" fillId="2" borderId="4" xfId="1" applyFont="1" applyFill="1" applyBorder="1" applyAlignment="1">
      <alignment vertical="top" wrapText="1"/>
    </xf>
    <xf numFmtId="165" fontId="2" fillId="2" borderId="4" xfId="2" applyNumberFormat="1" applyFont="1" applyFill="1" applyBorder="1" applyAlignment="1">
      <alignment horizontal="right" vertical="top"/>
    </xf>
    <xf numFmtId="0" fontId="2" fillId="0" borderId="4" xfId="0" applyFont="1" applyBorder="1"/>
    <xf numFmtId="165" fontId="3" fillId="0" borderId="4" xfId="0" applyNumberFormat="1" applyFont="1" applyBorder="1"/>
    <xf numFmtId="165" fontId="2" fillId="2" borderId="4" xfId="3" applyNumberFormat="1" applyFont="1" applyFill="1" applyBorder="1" applyAlignment="1">
      <alignment horizontal="right" vertical="top"/>
    </xf>
    <xf numFmtId="165" fontId="3" fillId="0" borderId="0" xfId="0" applyNumberFormat="1" applyFont="1"/>
    <xf numFmtId="0" fontId="3" fillId="0" borderId="3" xfId="1" applyFont="1" applyBorder="1" applyAlignment="1">
      <alignment vertical="top" wrapText="1"/>
    </xf>
    <xf numFmtId="3" fontId="3" fillId="0" borderId="0" xfId="0" applyNumberFormat="1" applyFont="1"/>
    <xf numFmtId="0" fontId="2" fillId="0" borderId="0" xfId="1" applyFont="1" applyAlignment="1">
      <alignment vertical="top" wrapText="1"/>
    </xf>
    <xf numFmtId="0" fontId="2" fillId="0" borderId="5" xfId="1" applyFont="1" applyBorder="1" applyAlignment="1">
      <alignment vertical="center"/>
    </xf>
    <xf numFmtId="0" fontId="2" fillId="0" borderId="11" xfId="1" applyFont="1" applyBorder="1" applyAlignment="1">
      <alignment vertical="center"/>
    </xf>
    <xf numFmtId="0" fontId="3" fillId="0" borderId="12" xfId="0" applyFont="1" applyBorder="1"/>
    <xf numFmtId="0" fontId="3" fillId="0" borderId="12" xfId="1" applyFont="1" applyBorder="1" applyAlignment="1">
      <alignment vertical="top" wrapText="1"/>
    </xf>
    <xf numFmtId="0" fontId="2" fillId="4" borderId="12" xfId="0" applyFont="1" applyFill="1" applyBorder="1" applyAlignment="1">
      <alignment vertical="top" wrapText="1"/>
    </xf>
    <xf numFmtId="0" fontId="3" fillId="0" borderId="11" xfId="1" applyFont="1" applyBorder="1" applyAlignment="1">
      <alignment vertical="top" wrapText="1"/>
    </xf>
    <xf numFmtId="0" fontId="2" fillId="0" borderId="7" xfId="1" applyFont="1" applyBorder="1" applyAlignment="1">
      <alignment vertical="top" wrapText="1"/>
    </xf>
    <xf numFmtId="0" fontId="3" fillId="0" borderId="14" xfId="1" applyFont="1" applyBorder="1" applyAlignment="1">
      <alignment vertical="top" wrapText="1"/>
    </xf>
    <xf numFmtId="0" fontId="5" fillId="2" borderId="12" xfId="1" applyFont="1" applyFill="1" applyBorder="1" applyAlignment="1">
      <alignment vertical="top" wrapText="1"/>
    </xf>
    <xf numFmtId="0" fontId="3" fillId="0" borderId="7" xfId="0" applyFont="1" applyBorder="1"/>
    <xf numFmtId="0" fontId="2" fillId="0" borderId="12" xfId="0" applyFont="1" applyBorder="1"/>
    <xf numFmtId="0" fontId="2" fillId="0" borderId="15" xfId="0" applyFont="1" applyBorder="1"/>
    <xf numFmtId="0" fontId="2" fillId="0" borderId="16" xfId="0" applyFont="1" applyBorder="1"/>
    <xf numFmtId="3" fontId="2" fillId="2" borderId="16" xfId="3" applyNumberFormat="1" applyFont="1" applyFill="1" applyBorder="1" applyAlignment="1">
      <alignment horizontal="right" vertical="top"/>
    </xf>
    <xf numFmtId="3" fontId="2" fillId="2" borderId="17" xfId="3" applyNumberFormat="1" applyFont="1" applyFill="1" applyBorder="1" applyAlignment="1">
      <alignment horizontal="right" vertical="top"/>
    </xf>
    <xf numFmtId="165" fontId="3" fillId="0" borderId="13" xfId="0" applyNumberFormat="1" applyFont="1" applyBorder="1"/>
    <xf numFmtId="165" fontId="2" fillId="4" borderId="13" xfId="3" applyNumberFormat="1" applyFont="1" applyFill="1" applyBorder="1" applyAlignment="1">
      <alignment horizontal="right" vertical="top"/>
    </xf>
    <xf numFmtId="165" fontId="3" fillId="0" borderId="0" xfId="1" applyNumberFormat="1" applyFont="1" applyAlignment="1">
      <alignment horizontal="right" vertical="top"/>
    </xf>
    <xf numFmtId="165" fontId="3" fillId="0" borderId="8" xfId="1" applyNumberFormat="1" applyFont="1" applyBorder="1" applyAlignment="1">
      <alignment horizontal="right" vertical="top"/>
    </xf>
    <xf numFmtId="165" fontId="3" fillId="0" borderId="3" xfId="1" applyNumberFormat="1" applyFont="1" applyBorder="1" applyAlignment="1">
      <alignment horizontal="right" vertical="top"/>
    </xf>
    <xf numFmtId="165" fontId="2" fillId="2" borderId="13" xfId="2" applyNumberFormat="1" applyFont="1" applyFill="1" applyBorder="1" applyAlignment="1">
      <alignment horizontal="right" vertical="top"/>
    </xf>
    <xf numFmtId="165" fontId="3" fillId="0" borderId="8" xfId="0" applyNumberFormat="1" applyFont="1" applyBorder="1"/>
    <xf numFmtId="165" fontId="2" fillId="0" borderId="4" xfId="0" applyNumberFormat="1" applyFont="1" applyBorder="1"/>
    <xf numFmtId="165" fontId="2" fillId="0" borderId="13" xfId="0" applyNumberFormat="1" applyFont="1" applyBorder="1"/>
    <xf numFmtId="0" fontId="3" fillId="0" borderId="18" xfId="0" applyFont="1" applyBorder="1"/>
    <xf numFmtId="0" fontId="3" fillId="0" borderId="19" xfId="0" applyFont="1" applyBorder="1"/>
    <xf numFmtId="0" fontId="2" fillId="0" borderId="18" xfId="0" applyFont="1" applyBorder="1" applyAlignment="1">
      <alignment horizontal="center" vertical="top" wrapText="1"/>
    </xf>
    <xf numFmtId="0" fontId="3" fillId="0" borderId="18" xfId="0" applyFont="1" applyBorder="1" applyAlignment="1">
      <alignment horizontal="center" vertical="top"/>
    </xf>
    <xf numFmtId="0" fontId="3" fillId="0" borderId="12" xfId="0" applyFont="1" applyBorder="1" applyAlignment="1">
      <alignment vertical="top"/>
    </xf>
    <xf numFmtId="0" fontId="3" fillId="0" borderId="0" xfId="0" applyFont="1" applyAlignment="1">
      <alignment vertical="top"/>
    </xf>
    <xf numFmtId="165" fontId="3" fillId="0" borderId="4" xfId="0" applyNumberFormat="1" applyFont="1" applyBorder="1" applyAlignment="1">
      <alignment vertical="top"/>
    </xf>
    <xf numFmtId="165" fontId="3" fillId="0" borderId="13" xfId="0" applyNumberFormat="1" applyFont="1" applyBorder="1" applyAlignment="1">
      <alignment vertical="top"/>
    </xf>
    <xf numFmtId="165" fontId="8" fillId="0" borderId="4" xfId="0" applyNumberFormat="1" applyFont="1" applyBorder="1" applyAlignment="1">
      <alignment horizontal="right" vertical="top"/>
    </xf>
    <xf numFmtId="0" fontId="6" fillId="0" borderId="0" xfId="0" applyFont="1" applyAlignment="1">
      <alignment vertical="top"/>
    </xf>
    <xf numFmtId="0" fontId="3" fillId="0" borderId="20" xfId="0" applyFont="1" applyBorder="1" applyAlignment="1">
      <alignment vertical="top"/>
    </xf>
    <xf numFmtId="0" fontId="3" fillId="0" borderId="20" xfId="0" applyFont="1" applyBorder="1" applyAlignment="1">
      <alignment horizontal="left" vertical="top"/>
    </xf>
    <xf numFmtId="164" fontId="5" fillId="2" borderId="2" xfId="1" applyNumberFormat="1" applyFont="1" applyFill="1" applyBorder="1" applyAlignment="1">
      <alignment horizontal="center" vertical="top" wrapText="1"/>
    </xf>
    <xf numFmtId="165" fontId="3" fillId="0" borderId="2" xfId="3" applyNumberFormat="1" applyFont="1" applyBorder="1" applyAlignment="1">
      <alignment horizontal="right" vertical="top"/>
    </xf>
    <xf numFmtId="165" fontId="2" fillId="4" borderId="2" xfId="3" applyNumberFormat="1" applyFont="1" applyFill="1" applyBorder="1" applyAlignment="1">
      <alignment horizontal="right" vertical="top"/>
    </xf>
    <xf numFmtId="0" fontId="3" fillId="0" borderId="21" xfId="0" applyFont="1" applyBorder="1" applyAlignment="1">
      <alignment vertical="top" wrapText="1"/>
    </xf>
    <xf numFmtId="0" fontId="8" fillId="0" borderId="12" xfId="0" applyFont="1" applyBorder="1" applyAlignment="1">
      <alignment vertical="top"/>
    </xf>
    <xf numFmtId="0" fontId="3" fillId="0" borderId="18" xfId="0" applyFont="1" applyBorder="1" applyAlignment="1">
      <alignment vertical="top"/>
    </xf>
    <xf numFmtId="0" fontId="2" fillId="4" borderId="10" xfId="0" applyFont="1" applyFill="1" applyBorder="1" applyAlignment="1">
      <alignment vertical="top" wrapText="1"/>
    </xf>
    <xf numFmtId="0" fontId="3" fillId="0" borderId="20" xfId="0" applyFont="1" applyBorder="1" applyAlignment="1">
      <alignment vertical="top" wrapText="1"/>
    </xf>
    <xf numFmtId="0" fontId="3" fillId="0" borderId="12" xfId="0" applyFont="1" applyBorder="1" applyAlignment="1">
      <alignment vertical="top" wrapText="1"/>
    </xf>
    <xf numFmtId="0" fontId="3" fillId="0" borderId="22" xfId="0" applyFont="1" applyBorder="1" applyAlignment="1">
      <alignment vertical="top" wrapText="1"/>
    </xf>
    <xf numFmtId="0" fontId="3" fillId="0" borderId="18" xfId="0" applyFont="1" applyBorder="1" applyAlignment="1">
      <alignment vertical="top" wrapText="1"/>
    </xf>
    <xf numFmtId="0" fontId="3" fillId="0" borderId="23" xfId="0" applyFont="1" applyBorder="1" applyAlignment="1">
      <alignment vertical="top" wrapText="1"/>
    </xf>
    <xf numFmtId="0" fontId="2" fillId="2" borderId="23" xfId="0" applyFont="1" applyFill="1" applyBorder="1" applyAlignment="1">
      <alignment horizontal="center" vertical="center"/>
    </xf>
    <xf numFmtId="165" fontId="3" fillId="0" borderId="0" xfId="3" applyNumberFormat="1" applyFont="1" applyBorder="1" applyAlignment="1">
      <alignment horizontal="right" vertical="top"/>
    </xf>
    <xf numFmtId="165" fontId="2" fillId="2" borderId="2" xfId="2" applyNumberFormat="1" applyFont="1" applyFill="1" applyBorder="1" applyAlignment="1">
      <alignment horizontal="right" vertical="top"/>
    </xf>
    <xf numFmtId="165" fontId="2" fillId="0" borderId="2" xfId="0" applyNumberFormat="1" applyFont="1" applyBorder="1"/>
    <xf numFmtId="165" fontId="3" fillId="0" borderId="2" xfId="0" applyNumberFormat="1" applyFont="1" applyBorder="1"/>
    <xf numFmtId="3" fontId="2" fillId="2" borderId="24" xfId="3" applyNumberFormat="1" applyFont="1" applyFill="1" applyBorder="1" applyAlignment="1">
      <alignment horizontal="right" vertical="top"/>
    </xf>
    <xf numFmtId="0" fontId="2" fillId="2" borderId="9" xfId="0" applyFont="1" applyFill="1" applyBorder="1" applyAlignment="1">
      <alignment vertical="center" wrapText="1"/>
    </xf>
    <xf numFmtId="3" fontId="3" fillId="0" borderId="25" xfId="0" applyNumberFormat="1" applyFont="1" applyBorder="1"/>
    <xf numFmtId="0" fontId="2" fillId="2" borderId="26" xfId="0" applyFont="1" applyFill="1" applyBorder="1" applyAlignment="1">
      <alignment horizontal="center" vertical="center" wrapText="1"/>
    </xf>
    <xf numFmtId="0" fontId="3" fillId="0" borderId="2" xfId="0" applyFont="1" applyBorder="1" applyAlignment="1">
      <alignment vertical="top"/>
    </xf>
    <xf numFmtId="0" fontId="8" fillId="0" borderId="2" xfId="0" applyFont="1" applyBorder="1" applyAlignment="1">
      <alignment vertical="top"/>
    </xf>
    <xf numFmtId="0" fontId="3" fillId="0" borderId="2" xfId="1" applyFont="1" applyBorder="1" applyAlignment="1">
      <alignment vertical="top" wrapText="1"/>
    </xf>
    <xf numFmtId="0" fontId="2" fillId="4" borderId="2" xfId="0" applyFont="1" applyFill="1" applyBorder="1" applyAlignment="1">
      <alignment vertical="top" wrapText="1"/>
    </xf>
    <xf numFmtId="3" fontId="5" fillId="2" borderId="27" xfId="1" applyNumberFormat="1" applyFont="1" applyFill="1" applyBorder="1" applyAlignment="1">
      <alignment horizontal="center" vertical="top" wrapText="1"/>
    </xf>
    <xf numFmtId="3" fontId="5" fillId="2" borderId="28" xfId="1" applyNumberFormat="1" applyFont="1" applyFill="1" applyBorder="1" applyAlignment="1">
      <alignment horizontal="center" vertical="top" wrapText="1"/>
    </xf>
    <xf numFmtId="3" fontId="5" fillId="2" borderId="29" xfId="1" applyNumberFormat="1" applyFont="1" applyFill="1" applyBorder="1" applyAlignment="1">
      <alignment horizontal="center" vertical="top" wrapText="1"/>
    </xf>
    <xf numFmtId="3" fontId="3" fillId="0" borderId="1" xfId="1" applyNumberFormat="1" applyFont="1" applyBorder="1" applyAlignment="1">
      <alignment horizontal="right" vertical="top"/>
    </xf>
    <xf numFmtId="3" fontId="3" fillId="0" borderId="6" xfId="1" applyNumberFormat="1" applyFont="1" applyBorder="1" applyAlignment="1">
      <alignment horizontal="right" vertical="top"/>
    </xf>
    <xf numFmtId="3" fontId="3" fillId="0" borderId="30" xfId="1" applyNumberFormat="1" applyFont="1" applyBorder="1" applyAlignment="1">
      <alignment horizontal="right" vertical="top"/>
    </xf>
    <xf numFmtId="165" fontId="3" fillId="0" borderId="6" xfId="0" applyNumberFormat="1" applyFont="1" applyBorder="1" applyAlignment="1">
      <alignment vertical="top"/>
    </xf>
    <xf numFmtId="165" fontId="3" fillId="3" borderId="6" xfId="2" applyNumberFormat="1" applyFont="1" applyFill="1" applyBorder="1" applyAlignment="1">
      <alignment horizontal="right" vertical="top"/>
    </xf>
    <xf numFmtId="165" fontId="3" fillId="3" borderId="30" xfId="2" applyNumberFormat="1" applyFont="1" applyFill="1" applyBorder="1" applyAlignment="1">
      <alignment horizontal="right" vertical="top"/>
    </xf>
    <xf numFmtId="165" fontId="6" fillId="0" borderId="6" xfId="2" applyNumberFormat="1" applyFont="1" applyBorder="1" applyAlignment="1">
      <alignment horizontal="right" vertical="top"/>
    </xf>
    <xf numFmtId="165" fontId="6" fillId="0" borderId="30" xfId="2" applyNumberFormat="1" applyFont="1" applyBorder="1" applyAlignment="1">
      <alignment horizontal="right" vertical="top"/>
    </xf>
    <xf numFmtId="165" fontId="3" fillId="0" borderId="6" xfId="1" applyNumberFormat="1" applyFont="1" applyBorder="1" applyAlignment="1">
      <alignment horizontal="right" vertical="top"/>
    </xf>
    <xf numFmtId="165" fontId="3" fillId="0" borderId="30" xfId="1" applyNumberFormat="1" applyFont="1" applyBorder="1" applyAlignment="1">
      <alignment horizontal="right" vertical="top"/>
    </xf>
    <xf numFmtId="165" fontId="2" fillId="2" borderId="3" xfId="2" applyNumberFormat="1" applyFont="1" applyFill="1" applyBorder="1" applyAlignment="1">
      <alignment horizontal="right" vertical="top"/>
    </xf>
    <xf numFmtId="165" fontId="2" fillId="0" borderId="3" xfId="0" applyNumberFormat="1" applyFont="1" applyBorder="1"/>
    <xf numFmtId="3" fontId="2" fillId="2" borderId="31" xfId="3" applyNumberFormat="1" applyFont="1" applyFill="1" applyBorder="1" applyAlignment="1">
      <alignment horizontal="right" vertical="top"/>
    </xf>
    <xf numFmtId="165" fontId="3" fillId="0" borderId="32" xfId="3" applyNumberFormat="1" applyFont="1" applyBorder="1" applyAlignment="1">
      <alignment horizontal="right" vertical="top"/>
    </xf>
    <xf numFmtId="0" fontId="3" fillId="0" borderId="4" xfId="0" applyFont="1" applyBorder="1" applyAlignment="1">
      <alignment vertical="top"/>
    </xf>
    <xf numFmtId="0" fontId="10" fillId="0" borderId="20" xfId="0" applyFont="1" applyBorder="1" applyAlignment="1">
      <alignment vertical="top"/>
    </xf>
    <xf numFmtId="0" fontId="10" fillId="0" borderId="2" xfId="0" applyFont="1" applyBorder="1" applyAlignment="1">
      <alignment vertical="top"/>
    </xf>
    <xf numFmtId="165" fontId="10" fillId="0" borderId="4" xfId="0" applyNumberFormat="1" applyFont="1" applyBorder="1" applyAlignment="1">
      <alignment vertical="top"/>
    </xf>
    <xf numFmtId="165" fontId="10" fillId="0" borderId="13" xfId="0" applyNumberFormat="1" applyFont="1" applyBorder="1" applyAlignment="1">
      <alignment vertical="top"/>
    </xf>
    <xf numFmtId="0" fontId="10" fillId="0" borderId="0" xfId="0" applyFont="1" applyAlignment="1">
      <alignment vertical="top"/>
    </xf>
    <xf numFmtId="165" fontId="10" fillId="3" borderId="4" xfId="2" applyNumberFormat="1" applyFont="1" applyFill="1" applyBorder="1" applyAlignment="1">
      <alignment horizontal="right" vertical="top"/>
    </xf>
    <xf numFmtId="165" fontId="10" fillId="3" borderId="2" xfId="2" applyNumberFormat="1" applyFont="1" applyFill="1" applyBorder="1" applyAlignment="1">
      <alignment horizontal="right" vertical="top"/>
    </xf>
    <xf numFmtId="165" fontId="10" fillId="0" borderId="4" xfId="3" applyNumberFormat="1" applyFont="1" applyBorder="1" applyAlignment="1">
      <alignment horizontal="right" vertical="top"/>
    </xf>
    <xf numFmtId="165" fontId="10" fillId="0" borderId="2" xfId="3" applyNumberFormat="1" applyFont="1" applyBorder="1" applyAlignment="1">
      <alignment horizontal="right" vertical="top"/>
    </xf>
    <xf numFmtId="0" fontId="10" fillId="0" borderId="21" xfId="0" applyFont="1" applyBorder="1" applyAlignment="1">
      <alignment vertical="top" wrapText="1"/>
    </xf>
    <xf numFmtId="165" fontId="3" fillId="0" borderId="0" xfId="0" applyNumberFormat="1" applyFont="1" applyAlignment="1">
      <alignment vertical="top"/>
    </xf>
    <xf numFmtId="3" fontId="3" fillId="0" borderId="0" xfId="0" applyNumberFormat="1" applyFont="1" applyAlignment="1">
      <alignment vertical="top"/>
    </xf>
    <xf numFmtId="165" fontId="2" fillId="0" borderId="4" xfId="0" applyNumberFormat="1" applyFont="1" applyBorder="1" applyAlignment="1">
      <alignment vertical="top"/>
    </xf>
    <xf numFmtId="165" fontId="3" fillId="5" borderId="4" xfId="0" applyNumberFormat="1" applyFont="1" applyFill="1" applyBorder="1" applyAlignment="1">
      <alignment vertical="top"/>
    </xf>
    <xf numFmtId="165" fontId="3" fillId="5" borderId="13" xfId="0" applyNumberFormat="1" applyFont="1" applyFill="1" applyBorder="1" applyAlignment="1">
      <alignment vertical="top"/>
    </xf>
    <xf numFmtId="165" fontId="12" fillId="0" borderId="4" xfId="0" applyNumberFormat="1" applyFont="1" applyBorder="1" applyAlignment="1">
      <alignment vertical="top"/>
    </xf>
    <xf numFmtId="165" fontId="12" fillId="0" borderId="13" xfId="0" applyNumberFormat="1" applyFont="1" applyBorder="1" applyAlignment="1">
      <alignment vertical="top"/>
    </xf>
    <xf numFmtId="165" fontId="11" fillId="5" borderId="4" xfId="0" applyNumberFormat="1" applyFont="1" applyFill="1" applyBorder="1" applyAlignment="1">
      <alignment horizontal="right" vertical="top"/>
    </xf>
    <xf numFmtId="165" fontId="11" fillId="5" borderId="13" xfId="0" applyNumberFormat="1" applyFont="1" applyFill="1" applyBorder="1" applyAlignment="1">
      <alignment horizontal="right" vertical="top"/>
    </xf>
    <xf numFmtId="3" fontId="5" fillId="2" borderId="33" xfId="1" applyNumberFormat="1" applyFont="1" applyFill="1" applyBorder="1" applyAlignment="1">
      <alignment horizontal="center" vertical="top" wrapText="1"/>
    </xf>
    <xf numFmtId="165" fontId="8" fillId="0" borderId="13" xfId="0" applyNumberFormat="1" applyFont="1" applyBorder="1" applyAlignment="1">
      <alignment horizontal="right" vertical="top"/>
    </xf>
    <xf numFmtId="0" fontId="6" fillId="0" borderId="2" xfId="0" applyFont="1" applyBorder="1" applyAlignment="1">
      <alignment vertical="top"/>
    </xf>
    <xf numFmtId="165" fontId="6" fillId="0" borderId="4" xfId="0" applyNumberFormat="1" applyFont="1" applyBorder="1" applyAlignment="1">
      <alignment vertical="top"/>
    </xf>
    <xf numFmtId="165" fontId="6" fillId="0" borderId="13" xfId="0" applyNumberFormat="1" applyFont="1" applyBorder="1" applyAlignment="1">
      <alignment vertical="top"/>
    </xf>
    <xf numFmtId="165" fontId="6" fillId="3" borderId="4" xfId="2" applyNumberFormat="1" applyFont="1" applyFill="1" applyBorder="1" applyAlignment="1">
      <alignment horizontal="right" vertical="top"/>
    </xf>
    <xf numFmtId="165" fontId="6" fillId="3" borderId="2" xfId="2" applyNumberFormat="1" applyFont="1" applyFill="1" applyBorder="1" applyAlignment="1">
      <alignment horizontal="right" vertical="top"/>
    </xf>
    <xf numFmtId="165" fontId="6" fillId="0" borderId="4" xfId="3" applyNumberFormat="1" applyFont="1" applyBorder="1" applyAlignment="1">
      <alignment horizontal="right" vertical="top"/>
    </xf>
    <xf numFmtId="165" fontId="6" fillId="0" borderId="2" xfId="3" applyNumberFormat="1" applyFont="1" applyBorder="1" applyAlignment="1">
      <alignment horizontal="right" vertical="top"/>
    </xf>
    <xf numFmtId="0" fontId="6" fillId="0" borderId="21" xfId="0" applyFont="1" applyBorder="1" applyAlignment="1">
      <alignment vertical="top" wrapText="1"/>
    </xf>
    <xf numFmtId="0" fontId="6" fillId="0" borderId="12" xfId="0" applyFont="1" applyBorder="1" applyAlignment="1">
      <alignment vertical="top"/>
    </xf>
    <xf numFmtId="165" fontId="6" fillId="0" borderId="4" xfId="0" applyNumberFormat="1" applyFont="1" applyBorder="1" applyAlignment="1">
      <alignment horizontal="right" vertical="top"/>
    </xf>
    <xf numFmtId="165" fontId="6" fillId="0" borderId="13" xfId="0" applyNumberFormat="1" applyFont="1" applyBorder="1" applyAlignment="1">
      <alignment horizontal="right" vertical="top"/>
    </xf>
    <xf numFmtId="0" fontId="6" fillId="0" borderId="12" xfId="1" applyFont="1" applyBorder="1" applyAlignment="1">
      <alignment vertical="top" wrapText="1"/>
    </xf>
    <xf numFmtId="0" fontId="6" fillId="0" borderId="2" xfId="1" applyFont="1" applyBorder="1" applyAlignment="1">
      <alignment vertical="top" wrapText="1"/>
    </xf>
    <xf numFmtId="165" fontId="6" fillId="3" borderId="6" xfId="2" applyNumberFormat="1" applyFont="1" applyFill="1" applyBorder="1" applyAlignment="1">
      <alignment horizontal="right" vertical="top"/>
    </xf>
    <xf numFmtId="165" fontId="6" fillId="3" borderId="30" xfId="2" applyNumberFormat="1" applyFont="1" applyFill="1" applyBorder="1" applyAlignment="1">
      <alignment horizontal="right" vertical="top"/>
    </xf>
    <xf numFmtId="0" fontId="6" fillId="0" borderId="18" xfId="0" applyFont="1" applyBorder="1" applyAlignment="1">
      <alignment vertical="top"/>
    </xf>
    <xf numFmtId="0" fontId="5" fillId="4" borderId="12" xfId="0" applyFont="1" applyFill="1" applyBorder="1" applyAlignment="1">
      <alignment vertical="top" wrapText="1"/>
    </xf>
    <xf numFmtId="0" fontId="5" fillId="4" borderId="2" xfId="0" applyFont="1" applyFill="1" applyBorder="1" applyAlignment="1">
      <alignment vertical="top" wrapText="1"/>
    </xf>
    <xf numFmtId="165" fontId="5" fillId="4" borderId="4" xfId="3" applyNumberFormat="1" applyFont="1" applyFill="1" applyBorder="1" applyAlignment="1">
      <alignment horizontal="right" vertical="top"/>
    </xf>
    <xf numFmtId="165" fontId="5" fillId="4" borderId="13" xfId="3" applyNumberFormat="1" applyFont="1" applyFill="1" applyBorder="1" applyAlignment="1">
      <alignment horizontal="right" vertical="top"/>
    </xf>
    <xf numFmtId="165" fontId="5" fillId="4" borderId="2" xfId="3" applyNumberFormat="1" applyFont="1" applyFill="1" applyBorder="1" applyAlignment="1">
      <alignment horizontal="right" vertical="top"/>
    </xf>
    <xf numFmtId="0" fontId="6" fillId="0" borderId="11" xfId="1" applyFont="1" applyBorder="1" applyAlignment="1">
      <alignment vertical="top" wrapText="1"/>
    </xf>
    <xf numFmtId="0" fontId="6" fillId="0" borderId="5" xfId="1" applyFont="1" applyBorder="1" applyAlignment="1">
      <alignment vertical="top" wrapText="1"/>
    </xf>
    <xf numFmtId="0" fontId="5" fillId="0" borderId="7" xfId="1" applyFont="1" applyBorder="1" applyAlignment="1">
      <alignment vertical="top" wrapText="1"/>
    </xf>
    <xf numFmtId="0" fontId="5" fillId="0" borderId="0" xfId="1" applyFont="1" applyAlignment="1">
      <alignment vertical="top" wrapText="1"/>
    </xf>
    <xf numFmtId="165" fontId="6" fillId="0" borderId="6" xfId="1" applyNumberFormat="1" applyFont="1" applyBorder="1" applyAlignment="1">
      <alignment horizontal="right" vertical="top"/>
    </xf>
    <xf numFmtId="165" fontId="6" fillId="0" borderId="30" xfId="1" applyNumberFormat="1" applyFont="1" applyBorder="1" applyAlignment="1">
      <alignment horizontal="right" vertical="top"/>
    </xf>
    <xf numFmtId="0" fontId="6" fillId="0" borderId="21" xfId="0" applyFont="1" applyBorder="1" applyAlignment="1">
      <alignment vertical="top"/>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wrapText="1"/>
    </xf>
    <xf numFmtId="0" fontId="6" fillId="0" borderId="12" xfId="0" applyFont="1" applyBorder="1" applyAlignment="1">
      <alignment vertical="top" wrapText="1"/>
    </xf>
    <xf numFmtId="0" fontId="6" fillId="0" borderId="7" xfId="0" applyFont="1" applyBorder="1" applyAlignment="1">
      <alignment vertical="top"/>
    </xf>
    <xf numFmtId="0" fontId="6" fillId="0" borderId="12" xfId="0" applyFont="1" applyBorder="1" applyAlignment="1">
      <alignment horizontal="left" vertical="top"/>
    </xf>
    <xf numFmtId="0" fontId="6" fillId="0" borderId="12" xfId="0" applyFont="1" applyBorder="1" applyAlignment="1">
      <alignment horizontal="left" vertical="center"/>
    </xf>
    <xf numFmtId="165" fontId="3" fillId="5" borderId="4" xfId="3" applyNumberFormat="1" applyFont="1" applyFill="1" applyBorder="1" applyAlignment="1">
      <alignment horizontal="right" vertical="top"/>
    </xf>
    <xf numFmtId="165" fontId="6" fillId="5" borderId="4" xfId="0" applyNumberFormat="1" applyFont="1" applyFill="1" applyBorder="1" applyAlignment="1">
      <alignment vertical="top"/>
    </xf>
    <xf numFmtId="0" fontId="4" fillId="3" borderId="0" xfId="0" applyFont="1" applyFill="1"/>
    <xf numFmtId="3" fontId="3" fillId="3" borderId="0" xfId="0" applyNumberFormat="1" applyFont="1" applyFill="1"/>
    <xf numFmtId="0" fontId="3" fillId="3" borderId="0" xfId="0" applyFont="1" applyFill="1"/>
    <xf numFmtId="0" fontId="2" fillId="3" borderId="0" xfId="0" applyFont="1" applyFill="1" applyAlignment="1">
      <alignment horizontal="right"/>
    </xf>
    <xf numFmtId="0" fontId="3" fillId="3" borderId="0" xfId="1" applyFont="1" applyFill="1"/>
    <xf numFmtId="0" fontId="6" fillId="3" borderId="0" xfId="0" applyFont="1" applyFill="1" applyAlignment="1">
      <alignment vertical="top"/>
    </xf>
    <xf numFmtId="0" fontId="6" fillId="3" borderId="0" xfId="0" applyFont="1" applyFill="1"/>
    <xf numFmtId="0" fontId="3" fillId="3" borderId="34" xfId="0" applyFont="1" applyFill="1" applyBorder="1" applyAlignment="1">
      <alignment vertical="top" wrapText="1"/>
    </xf>
    <xf numFmtId="0" fontId="3" fillId="3" borderId="0" xfId="0" applyFont="1" applyFill="1" applyAlignment="1">
      <alignment vertical="top" wrapText="1"/>
    </xf>
    <xf numFmtId="0" fontId="3" fillId="3" borderId="0" xfId="0" applyFont="1" applyFill="1" applyAlignment="1">
      <alignment vertical="top"/>
    </xf>
  </cellXfs>
  <cellStyles count="4">
    <cellStyle name="Comma 2" xfId="3" xr:uid="{00000000-0005-0000-0000-000000000000}"/>
    <cellStyle name="Comma 8" xfId="2" xr:uid="{00000000-0005-0000-0000-000001000000}"/>
    <cellStyle name="Normal" xfId="0" builtinId="0"/>
    <cellStyle name="Normal 16"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B5E99-7B6F-413E-865E-4C994900583F}">
  <sheetPr>
    <tabColor rgb="FF002060"/>
    <pageSetUpPr fitToPage="1"/>
  </sheetPr>
  <dimension ref="A1:W50"/>
  <sheetViews>
    <sheetView tabSelected="1" workbookViewId="0">
      <selection sqref="A1:XFD1048576"/>
    </sheetView>
  </sheetViews>
  <sheetFormatPr defaultColWidth="9.140625" defaultRowHeight="12.75"/>
  <cols>
    <col min="1" max="1" width="54.140625" style="1" customWidth="1"/>
    <col min="2" max="2" width="67" style="1" hidden="1" customWidth="1"/>
    <col min="3" max="5" width="8.5703125" style="22" customWidth="1"/>
    <col min="6" max="6" width="9.5703125" style="22" customWidth="1"/>
    <col min="7" max="7" width="2.5703125" style="1" customWidth="1"/>
    <col min="8" max="9" width="7.42578125" style="1" hidden="1" customWidth="1"/>
    <col min="10" max="10" width="8.42578125" style="1" hidden="1" customWidth="1"/>
    <col min="11" max="11" width="2.5703125" style="1" hidden="1" customWidth="1"/>
    <col min="12" max="12" width="7.42578125" style="1" hidden="1" customWidth="1"/>
    <col min="13" max="13" width="10.5703125" style="1" hidden="1" customWidth="1"/>
    <col min="14" max="14" width="0" style="1" hidden="1" customWidth="1"/>
    <col min="15" max="15" width="78" style="1" customWidth="1"/>
    <col min="16" max="16" width="8.85546875" style="1" hidden="1" customWidth="1"/>
    <col min="17" max="23" width="9.140625" style="1" hidden="1" customWidth="1"/>
    <col min="24" max="24" width="0" style="1" hidden="1" customWidth="1"/>
    <col min="25" max="16384" width="9.140625" style="1"/>
  </cols>
  <sheetData>
    <row r="1" spans="1:16">
      <c r="A1" s="160" t="s">
        <v>0</v>
      </c>
      <c r="B1" s="160"/>
      <c r="C1" s="161"/>
      <c r="D1" s="161"/>
      <c r="E1" s="161"/>
      <c r="F1" s="161"/>
      <c r="G1" s="162"/>
      <c r="H1" s="162"/>
      <c r="I1" s="162"/>
      <c r="J1" s="162"/>
      <c r="K1" s="162"/>
      <c r="L1" s="162"/>
      <c r="M1" s="162"/>
      <c r="N1" s="162"/>
      <c r="O1" s="163" t="s">
        <v>1</v>
      </c>
      <c r="P1" s="162"/>
    </row>
    <row r="2" spans="1:16" ht="12.95" thickBot="1">
      <c r="A2" s="162"/>
      <c r="B2" s="162"/>
      <c r="C2" s="161"/>
      <c r="D2" s="161"/>
      <c r="E2" s="161"/>
      <c r="F2" s="161"/>
      <c r="G2" s="162"/>
      <c r="H2" s="162"/>
      <c r="I2" s="162"/>
      <c r="J2" s="162"/>
      <c r="K2" s="162"/>
      <c r="L2" s="162"/>
      <c r="M2" s="162"/>
      <c r="N2" s="162"/>
      <c r="O2" s="162"/>
      <c r="P2" s="162"/>
    </row>
    <row r="3" spans="1:16" ht="36">
      <c r="A3" s="78" t="s">
        <v>2</v>
      </c>
      <c r="B3" s="153"/>
      <c r="C3" s="85" t="s">
        <v>3</v>
      </c>
      <c r="D3" s="86" t="s">
        <v>4</v>
      </c>
      <c r="E3" s="86" t="s">
        <v>5</v>
      </c>
      <c r="F3" s="122" t="s">
        <v>6</v>
      </c>
      <c r="G3" s="164"/>
      <c r="H3" s="4" t="s">
        <v>7</v>
      </c>
      <c r="I3" s="4" t="s">
        <v>8</v>
      </c>
      <c r="J3" s="4" t="s">
        <v>9</v>
      </c>
      <c r="K3" s="5"/>
      <c r="L3" s="4" t="s">
        <v>7</v>
      </c>
      <c r="M3" s="4" t="s">
        <v>8</v>
      </c>
      <c r="N3" s="60" t="s">
        <v>10</v>
      </c>
      <c r="O3" s="152" t="s">
        <v>11</v>
      </c>
      <c r="P3" s="162"/>
    </row>
    <row r="4" spans="1:16" ht="12.95">
      <c r="A4" s="25" t="s">
        <v>12</v>
      </c>
      <c r="B4" s="24"/>
      <c r="C4" s="88"/>
      <c r="D4" s="89"/>
      <c r="E4" s="89"/>
      <c r="F4" s="90"/>
      <c r="G4" s="162"/>
      <c r="O4" s="48"/>
      <c r="P4" s="162"/>
    </row>
    <row r="5" spans="1:16" s="53" customFormat="1">
      <c r="A5" s="132" t="s">
        <v>13</v>
      </c>
      <c r="B5" s="124"/>
      <c r="C5" s="125"/>
      <c r="D5" s="125">
        <v>600</v>
      </c>
      <c r="E5" s="125">
        <v>600</v>
      </c>
      <c r="F5" s="126">
        <v>600</v>
      </c>
      <c r="G5" s="165"/>
      <c r="H5" s="127"/>
      <c r="I5" s="128"/>
      <c r="J5" s="127"/>
      <c r="K5" s="57"/>
      <c r="L5" s="129" t="e">
        <f>H5-#REF!</f>
        <v>#REF!</v>
      </c>
      <c r="M5" s="129" t="e">
        <f>I5-#REF!</f>
        <v>#REF!</v>
      </c>
      <c r="N5" s="130">
        <f>J5-G5</f>
        <v>0</v>
      </c>
      <c r="O5" s="131" t="s">
        <v>14</v>
      </c>
      <c r="P5" s="169"/>
    </row>
    <row r="6" spans="1:16" s="53" customFormat="1">
      <c r="A6" s="132" t="s">
        <v>15</v>
      </c>
      <c r="B6" s="124" t="s">
        <v>16</v>
      </c>
      <c r="C6" s="125"/>
      <c r="D6" s="125">
        <v>2380</v>
      </c>
      <c r="E6" s="125">
        <v>2380</v>
      </c>
      <c r="F6" s="126">
        <v>2380</v>
      </c>
      <c r="G6" s="165"/>
      <c r="H6" s="127"/>
      <c r="I6" s="128"/>
      <c r="J6" s="127"/>
      <c r="K6" s="57"/>
      <c r="L6" s="129" t="e">
        <f>H6-#REF!</f>
        <v>#REF!</v>
      </c>
      <c r="M6" s="129" t="e">
        <f>I6-#REF!</f>
        <v>#REF!</v>
      </c>
      <c r="N6" s="130">
        <f>J6-G6</f>
        <v>0</v>
      </c>
      <c r="O6" s="131"/>
      <c r="P6" s="169"/>
    </row>
    <row r="7" spans="1:16" s="53" customFormat="1">
      <c r="A7" s="132" t="s">
        <v>17</v>
      </c>
      <c r="B7" s="124"/>
      <c r="C7" s="125"/>
      <c r="D7" s="125">
        <v>188</v>
      </c>
      <c r="E7" s="125">
        <v>322</v>
      </c>
      <c r="F7" s="126">
        <v>322</v>
      </c>
      <c r="G7" s="165"/>
      <c r="H7" s="127"/>
      <c r="I7" s="128"/>
      <c r="J7" s="127"/>
      <c r="K7" s="57"/>
      <c r="L7" s="129"/>
      <c r="M7" s="129"/>
      <c r="N7" s="130"/>
      <c r="O7" s="131" t="s">
        <v>18</v>
      </c>
      <c r="P7" s="169"/>
    </row>
    <row r="8" spans="1:16" s="53" customFormat="1">
      <c r="A8" s="132" t="s">
        <v>19</v>
      </c>
      <c r="B8" s="124"/>
      <c r="C8" s="125"/>
      <c r="D8" s="125">
        <f>480</f>
        <v>480</v>
      </c>
      <c r="E8" s="125">
        <v>825</v>
      </c>
      <c r="F8" s="126">
        <v>825</v>
      </c>
      <c r="G8" s="165"/>
      <c r="H8" s="127"/>
      <c r="I8" s="128"/>
      <c r="J8" s="127"/>
      <c r="K8" s="57"/>
      <c r="L8" s="129"/>
      <c r="M8" s="129"/>
      <c r="N8" s="130"/>
      <c r="O8" s="131" t="s">
        <v>20</v>
      </c>
      <c r="P8" s="169"/>
    </row>
    <row r="9" spans="1:16" s="53" customFormat="1" ht="36">
      <c r="A9" s="157" t="s">
        <v>21</v>
      </c>
      <c r="B9" s="124" t="s">
        <v>22</v>
      </c>
      <c r="C9" s="125"/>
      <c r="D9" s="125"/>
      <c r="E9" s="125"/>
      <c r="F9" s="126"/>
      <c r="G9" s="165"/>
      <c r="H9" s="127"/>
      <c r="I9" s="128"/>
      <c r="J9" s="127"/>
      <c r="K9" s="57"/>
      <c r="L9" s="129"/>
      <c r="M9" s="129"/>
      <c r="N9" s="130"/>
      <c r="O9" s="131" t="s">
        <v>23</v>
      </c>
      <c r="P9" s="169"/>
    </row>
    <row r="10" spans="1:16" s="53" customFormat="1">
      <c r="A10" s="132" t="s">
        <v>24</v>
      </c>
      <c r="B10" s="124"/>
      <c r="C10" s="125"/>
      <c r="D10" s="125">
        <f>130+383</f>
        <v>513</v>
      </c>
      <c r="E10" s="125">
        <f>130+460</f>
        <v>590</v>
      </c>
      <c r="F10" s="126">
        <f>130+460</f>
        <v>590</v>
      </c>
      <c r="G10" s="165"/>
      <c r="H10" s="127"/>
      <c r="I10" s="128"/>
      <c r="J10" s="127"/>
      <c r="K10" s="57"/>
      <c r="L10" s="129"/>
      <c r="M10" s="129"/>
      <c r="N10" s="130"/>
      <c r="O10" s="131" t="s">
        <v>25</v>
      </c>
      <c r="P10" s="169"/>
    </row>
    <row r="11" spans="1:16" s="53" customFormat="1">
      <c r="A11" s="132" t="s">
        <v>26</v>
      </c>
      <c r="B11" s="124"/>
      <c r="C11" s="125"/>
      <c r="D11" s="125"/>
      <c r="E11" s="125">
        <v>735</v>
      </c>
      <c r="F11" s="126">
        <v>1260</v>
      </c>
      <c r="G11" s="165"/>
      <c r="H11" s="127"/>
      <c r="I11" s="128"/>
      <c r="J11" s="127"/>
      <c r="K11" s="57"/>
      <c r="L11" s="129"/>
      <c r="M11" s="129"/>
      <c r="N11" s="130"/>
      <c r="O11" s="131" t="s">
        <v>27</v>
      </c>
      <c r="P11" s="169"/>
    </row>
    <row r="12" spans="1:16" s="53" customFormat="1">
      <c r="A12" s="132" t="s">
        <v>28</v>
      </c>
      <c r="B12" s="124"/>
      <c r="C12" s="125"/>
      <c r="D12" s="125"/>
      <c r="E12" s="125">
        <v>875</v>
      </c>
      <c r="F12" s="126">
        <v>2083</v>
      </c>
      <c r="G12" s="165"/>
      <c r="H12" s="127"/>
      <c r="I12" s="128"/>
      <c r="J12" s="127"/>
      <c r="K12" s="57"/>
      <c r="L12" s="129"/>
      <c r="M12" s="129"/>
      <c r="N12" s="130"/>
      <c r="O12" s="131" t="s">
        <v>29</v>
      </c>
      <c r="P12" s="169"/>
    </row>
    <row r="13" spans="1:16" s="53" customFormat="1">
      <c r="A13" s="132" t="s">
        <v>30</v>
      </c>
      <c r="B13" s="124"/>
      <c r="C13" s="125"/>
      <c r="D13" s="125">
        <v>300</v>
      </c>
      <c r="E13" s="125">
        <v>300</v>
      </c>
      <c r="F13" s="126">
        <v>300</v>
      </c>
      <c r="G13" s="165"/>
      <c r="H13" s="127"/>
      <c r="I13" s="128"/>
      <c r="J13" s="127"/>
      <c r="K13" s="57"/>
      <c r="L13" s="129"/>
      <c r="M13" s="129"/>
      <c r="N13" s="130"/>
      <c r="O13" s="131" t="s">
        <v>31</v>
      </c>
      <c r="P13" s="169"/>
    </row>
    <row r="14" spans="1:16" s="53" customFormat="1">
      <c r="A14" s="132" t="s">
        <v>32</v>
      </c>
      <c r="B14" s="124"/>
      <c r="C14" s="125"/>
      <c r="D14" s="125"/>
      <c r="E14" s="125"/>
      <c r="F14" s="126"/>
      <c r="G14" s="165"/>
      <c r="H14" s="127"/>
      <c r="I14" s="128"/>
      <c r="J14" s="127"/>
      <c r="K14" s="57"/>
      <c r="L14" s="129"/>
      <c r="M14" s="129"/>
      <c r="N14" s="130"/>
      <c r="O14" s="131"/>
      <c r="P14" s="169"/>
    </row>
    <row r="15" spans="1:16" s="53" customFormat="1">
      <c r="A15" s="132" t="s">
        <v>33</v>
      </c>
      <c r="B15" s="124"/>
      <c r="C15" s="125"/>
      <c r="D15" s="125">
        <v>168</v>
      </c>
      <c r="E15" s="125">
        <v>168</v>
      </c>
      <c r="F15" s="126">
        <v>168</v>
      </c>
      <c r="G15" s="165"/>
      <c r="H15" s="127"/>
      <c r="I15" s="128"/>
      <c r="J15" s="127"/>
      <c r="K15" s="57"/>
      <c r="L15" s="129"/>
      <c r="M15" s="129"/>
      <c r="N15" s="130"/>
      <c r="O15" s="131" t="s">
        <v>34</v>
      </c>
      <c r="P15" s="169"/>
    </row>
    <row r="16" spans="1:16" s="53" customFormat="1">
      <c r="A16" s="132" t="s">
        <v>35</v>
      </c>
      <c r="B16" s="124"/>
      <c r="C16" s="125"/>
      <c r="D16" s="125">
        <v>292</v>
      </c>
      <c r="E16" s="125">
        <v>500</v>
      </c>
      <c r="F16" s="126">
        <v>500</v>
      </c>
      <c r="G16" s="165"/>
      <c r="H16" s="127"/>
      <c r="I16" s="128"/>
      <c r="J16" s="127"/>
      <c r="K16" s="57"/>
      <c r="L16" s="129"/>
      <c r="M16" s="129"/>
      <c r="N16" s="130"/>
      <c r="O16" s="131" t="s">
        <v>36</v>
      </c>
      <c r="P16" s="169"/>
    </row>
    <row r="17" spans="1:23" s="53" customFormat="1">
      <c r="A17" s="132" t="s">
        <v>37</v>
      </c>
      <c r="B17" s="124"/>
      <c r="C17" s="125"/>
      <c r="D17" s="125">
        <v>279</v>
      </c>
      <c r="E17" s="125">
        <v>324</v>
      </c>
      <c r="F17" s="126">
        <v>324</v>
      </c>
      <c r="G17" s="165"/>
      <c r="H17" s="127"/>
      <c r="I17" s="128"/>
      <c r="J17" s="127"/>
      <c r="K17" s="57"/>
      <c r="L17" s="129"/>
      <c r="M17" s="129"/>
      <c r="N17" s="130"/>
      <c r="O17" s="131" t="s">
        <v>38</v>
      </c>
      <c r="P17" s="169"/>
    </row>
    <row r="18" spans="1:23" s="53" customFormat="1">
      <c r="A18" s="132" t="s">
        <v>39</v>
      </c>
      <c r="B18" s="124"/>
      <c r="C18" s="125"/>
      <c r="D18" s="125">
        <v>0</v>
      </c>
      <c r="E18" s="125">
        <v>103</v>
      </c>
      <c r="F18" s="126">
        <v>176</v>
      </c>
      <c r="G18" s="165"/>
      <c r="H18" s="127"/>
      <c r="I18" s="128"/>
      <c r="J18" s="127"/>
      <c r="K18" s="57"/>
      <c r="L18" s="129"/>
      <c r="M18" s="129"/>
      <c r="N18" s="130"/>
      <c r="O18" s="131" t="s">
        <v>40</v>
      </c>
      <c r="P18" s="169"/>
    </row>
    <row r="19" spans="1:23" s="53" customFormat="1">
      <c r="A19" s="132" t="s">
        <v>41</v>
      </c>
      <c r="B19" s="124"/>
      <c r="C19" s="125"/>
      <c r="D19" s="125">
        <f>168+210</f>
        <v>378</v>
      </c>
      <c r="E19" s="125">
        <f>168+210</f>
        <v>378</v>
      </c>
      <c r="F19" s="126">
        <f>168+210</f>
        <v>378</v>
      </c>
      <c r="G19" s="165"/>
      <c r="H19" s="127"/>
      <c r="I19" s="128"/>
      <c r="J19" s="127"/>
      <c r="K19" s="57"/>
      <c r="L19" s="129"/>
      <c r="M19" s="129"/>
      <c r="N19" s="130"/>
      <c r="O19" s="131" t="s">
        <v>42</v>
      </c>
      <c r="P19" s="169"/>
    </row>
    <row r="20" spans="1:23" s="53" customFormat="1">
      <c r="A20" s="132"/>
      <c r="B20" s="124"/>
      <c r="C20" s="125"/>
      <c r="D20" s="125"/>
      <c r="E20" s="125"/>
      <c r="F20" s="126"/>
      <c r="G20" s="165"/>
      <c r="H20" s="127"/>
      <c r="I20" s="128"/>
      <c r="J20" s="127"/>
      <c r="K20" s="57"/>
      <c r="L20" s="129"/>
      <c r="M20" s="129"/>
      <c r="N20" s="130"/>
      <c r="O20" s="131"/>
      <c r="P20" s="169"/>
    </row>
    <row r="21" spans="1:23" s="53" customFormat="1" ht="24">
      <c r="A21" s="132" t="s">
        <v>43</v>
      </c>
      <c r="B21" s="124" t="s">
        <v>44</v>
      </c>
      <c r="C21" s="125"/>
      <c r="D21" s="125">
        <f>-694+1652</f>
        <v>958</v>
      </c>
      <c r="E21" s="125">
        <f>-1189+2831</f>
        <v>1642</v>
      </c>
      <c r="F21" s="126">
        <f>-1189+2831</f>
        <v>1642</v>
      </c>
      <c r="G21" s="165"/>
      <c r="H21" s="127"/>
      <c r="I21" s="128"/>
      <c r="J21" s="127"/>
      <c r="K21" s="57"/>
      <c r="L21" s="129"/>
      <c r="M21" s="129"/>
      <c r="N21" s="130"/>
      <c r="O21" s="131" t="s">
        <v>45</v>
      </c>
      <c r="P21" s="169"/>
    </row>
    <row r="22" spans="1:23" s="53" customFormat="1" ht="24">
      <c r="A22" s="154" t="s">
        <v>46</v>
      </c>
      <c r="B22" s="124"/>
      <c r="C22" s="125"/>
      <c r="D22" s="125">
        <v>150</v>
      </c>
      <c r="E22" s="125">
        <v>150</v>
      </c>
      <c r="F22" s="126">
        <v>0</v>
      </c>
      <c r="G22" s="165"/>
      <c r="H22" s="127"/>
      <c r="I22" s="128"/>
      <c r="J22" s="127"/>
      <c r="K22" s="57"/>
      <c r="L22" s="129"/>
      <c r="M22" s="129"/>
      <c r="N22" s="130"/>
      <c r="O22" s="131" t="s">
        <v>47</v>
      </c>
      <c r="P22" s="169"/>
    </row>
    <row r="23" spans="1:23" s="53" customFormat="1">
      <c r="A23" s="132" t="s">
        <v>48</v>
      </c>
      <c r="B23" s="124" t="s">
        <v>49</v>
      </c>
      <c r="C23" s="125"/>
      <c r="D23" s="125">
        <v>900</v>
      </c>
      <c r="E23" s="125">
        <v>0</v>
      </c>
      <c r="F23" s="126">
        <v>0</v>
      </c>
      <c r="G23" s="165"/>
      <c r="H23" s="127"/>
      <c r="I23" s="128"/>
      <c r="J23" s="127"/>
      <c r="K23" s="57"/>
      <c r="L23" s="129"/>
      <c r="M23" s="129"/>
      <c r="N23" s="130"/>
      <c r="O23" s="131" t="s">
        <v>50</v>
      </c>
      <c r="P23" s="169"/>
      <c r="R23" s="53" t="s">
        <v>51</v>
      </c>
      <c r="T23" s="53" t="s">
        <v>52</v>
      </c>
      <c r="U23" s="114">
        <v>-140.92341666666667</v>
      </c>
      <c r="V23" s="114">
        <v>-241.58299999999997</v>
      </c>
      <c r="W23" s="114">
        <v>-241.58299999999997</v>
      </c>
    </row>
    <row r="24" spans="1:23" s="53" customFormat="1">
      <c r="A24" s="132" t="s">
        <v>53</v>
      </c>
      <c r="B24" s="124" t="s">
        <v>54</v>
      </c>
      <c r="C24" s="133"/>
      <c r="D24" s="133">
        <v>400</v>
      </c>
      <c r="E24" s="133">
        <v>600</v>
      </c>
      <c r="F24" s="134">
        <v>800</v>
      </c>
      <c r="G24" s="165"/>
      <c r="H24" s="57"/>
      <c r="I24" s="57"/>
      <c r="J24" s="127"/>
      <c r="K24" s="57"/>
      <c r="L24" s="129" t="e">
        <f>C24-#REF!</f>
        <v>#REF!</v>
      </c>
      <c r="M24" s="129" t="e">
        <f>D24-#REF!</f>
        <v>#REF!</v>
      </c>
      <c r="N24" s="130" t="e">
        <f>J24-#REF!</f>
        <v>#REF!</v>
      </c>
      <c r="O24" s="131" t="s">
        <v>55</v>
      </c>
      <c r="P24" s="169"/>
      <c r="R24" s="53" t="s">
        <v>56</v>
      </c>
      <c r="T24" s="53" t="s">
        <v>52</v>
      </c>
      <c r="U24" s="114">
        <v>-46.652666666666661</v>
      </c>
      <c r="V24" s="114">
        <v>-79.975999999999999</v>
      </c>
      <c r="W24" s="114">
        <v>-79.975999999999999</v>
      </c>
    </row>
    <row r="25" spans="1:23" s="53" customFormat="1">
      <c r="A25" s="135"/>
      <c r="B25" s="136"/>
      <c r="C25" s="127"/>
      <c r="D25" s="127"/>
      <c r="E25" s="137"/>
      <c r="F25" s="138"/>
      <c r="G25" s="165"/>
      <c r="H25" s="127"/>
      <c r="I25" s="128"/>
      <c r="J25" s="127"/>
      <c r="K25" s="57"/>
      <c r="L25" s="129" t="e">
        <f>H25-#REF!</f>
        <v>#REF!</v>
      </c>
      <c r="M25" s="129">
        <f>I25-C25</f>
        <v>0</v>
      </c>
      <c r="N25" s="130">
        <f>J25-G25</f>
        <v>0</v>
      </c>
      <c r="O25" s="139"/>
      <c r="P25" s="169"/>
      <c r="U25" s="114"/>
      <c r="V25" s="114"/>
      <c r="W25" s="114"/>
    </row>
    <row r="26" spans="1:23" s="53" customFormat="1" ht="12.95">
      <c r="A26" s="140" t="s">
        <v>57</v>
      </c>
      <c r="B26" s="141"/>
      <c r="C26" s="142">
        <f>SUM(C5:C25)</f>
        <v>0</v>
      </c>
      <c r="D26" s="142">
        <f>SUM(D5:D25)</f>
        <v>7986</v>
      </c>
      <c r="E26" s="142">
        <f>SUM(E5:E25)</f>
        <v>10492</v>
      </c>
      <c r="F26" s="143">
        <f>SUM(F5:F25)</f>
        <v>12348</v>
      </c>
      <c r="G26" s="165"/>
      <c r="H26" s="142">
        <f>SUM(H5:H25)</f>
        <v>0</v>
      </c>
      <c r="I26" s="142">
        <f>SUM(I5:I25)</f>
        <v>0</v>
      </c>
      <c r="J26" s="142">
        <f>SUM(J5:J25)</f>
        <v>0</v>
      </c>
      <c r="K26" s="57"/>
      <c r="L26" s="142" t="e">
        <f>SUM(L5:L25)</f>
        <v>#REF!</v>
      </c>
      <c r="M26" s="142" t="e">
        <f>SUM(M5:M25)</f>
        <v>#REF!</v>
      </c>
      <c r="N26" s="144" t="e">
        <f>SUM(N5:N25)</f>
        <v>#REF!</v>
      </c>
      <c r="O26" s="139"/>
      <c r="P26" s="169"/>
      <c r="R26" s="53" t="s">
        <v>58</v>
      </c>
      <c r="T26" s="53" t="s">
        <v>52</v>
      </c>
      <c r="U26" s="114">
        <v>-98.670833333333334</v>
      </c>
      <c r="V26" s="114">
        <v>-169.15</v>
      </c>
      <c r="W26" s="114">
        <v>-169.15</v>
      </c>
    </row>
    <row r="27" spans="1:23" s="53" customFormat="1">
      <c r="A27" s="145"/>
      <c r="B27" s="146"/>
      <c r="C27" s="94"/>
      <c r="D27" s="94"/>
      <c r="E27" s="94"/>
      <c r="F27" s="95"/>
      <c r="G27" s="165"/>
      <c r="H27" s="57"/>
      <c r="I27" s="57"/>
      <c r="J27" s="57"/>
      <c r="K27" s="57"/>
      <c r="L27" s="57"/>
      <c r="M27" s="57"/>
      <c r="N27" s="57"/>
      <c r="O27" s="139"/>
      <c r="P27" s="169"/>
      <c r="R27" s="53" t="s">
        <v>59</v>
      </c>
      <c r="T27" s="53" t="s">
        <v>52</v>
      </c>
      <c r="U27" s="114">
        <v>-33.851999999999997</v>
      </c>
      <c r="V27" s="114">
        <v>-58.031999999999996</v>
      </c>
      <c r="W27" s="114">
        <v>-58.031999999999996</v>
      </c>
    </row>
    <row r="28" spans="1:23" s="53" customFormat="1" ht="12.95">
      <c r="A28" s="147" t="s">
        <v>60</v>
      </c>
      <c r="B28" s="148"/>
      <c r="C28" s="149"/>
      <c r="D28" s="149"/>
      <c r="E28" s="149"/>
      <c r="F28" s="150"/>
      <c r="G28" s="165"/>
      <c r="H28" s="57"/>
      <c r="I28" s="57"/>
      <c r="J28" s="57"/>
      <c r="K28" s="57"/>
      <c r="L28" s="57"/>
      <c r="M28" s="57"/>
      <c r="N28" s="57"/>
      <c r="O28" s="139"/>
      <c r="P28" s="169"/>
      <c r="R28" s="53" t="s">
        <v>58</v>
      </c>
      <c r="T28" s="53" t="s">
        <v>61</v>
      </c>
      <c r="U28" s="114">
        <v>126.86395014583148</v>
      </c>
      <c r="V28" s="114">
        <v>217.48105739285396</v>
      </c>
      <c r="W28" s="114">
        <v>217.48105739285396</v>
      </c>
    </row>
    <row r="29" spans="1:23" s="53" customFormat="1">
      <c r="A29" s="132" t="s">
        <v>62</v>
      </c>
      <c r="B29" s="124"/>
      <c r="C29" s="125"/>
      <c r="D29" s="159">
        <v>-2700</v>
      </c>
      <c r="E29" s="125">
        <v>-2700</v>
      </c>
      <c r="F29" s="126">
        <v>-2700</v>
      </c>
      <c r="G29" s="165"/>
      <c r="H29" s="127"/>
      <c r="I29" s="128"/>
      <c r="J29" s="127"/>
      <c r="K29" s="57"/>
      <c r="L29" s="129" t="e">
        <f>H29-#REF!</f>
        <v>#REF!</v>
      </c>
      <c r="M29" s="129" t="e">
        <f>I29-#REF!</f>
        <v>#REF!</v>
      </c>
      <c r="N29" s="130">
        <f>J29-G29</f>
        <v>0</v>
      </c>
      <c r="O29" s="131" t="s">
        <v>63</v>
      </c>
      <c r="P29" s="169"/>
      <c r="R29" s="53" t="s">
        <v>59</v>
      </c>
      <c r="T29" s="53" t="s">
        <v>61</v>
      </c>
      <c r="U29" s="114">
        <v>1.365</v>
      </c>
      <c r="V29" s="114">
        <v>2.34</v>
      </c>
      <c r="W29" s="114">
        <v>2.34</v>
      </c>
    </row>
    <row r="30" spans="1:23" s="53" customFormat="1">
      <c r="A30" s="132"/>
      <c r="B30" s="124"/>
      <c r="C30" s="125"/>
      <c r="D30" s="159">
        <v>-1686</v>
      </c>
      <c r="E30" s="125">
        <v>-2000</v>
      </c>
      <c r="F30" s="126">
        <v>-2000</v>
      </c>
      <c r="G30" s="165"/>
      <c r="H30" s="127"/>
      <c r="I30" s="128"/>
      <c r="J30" s="127"/>
      <c r="K30" s="57"/>
      <c r="L30" s="129"/>
      <c r="M30" s="129"/>
      <c r="N30" s="130"/>
      <c r="O30" s="151" t="s">
        <v>64</v>
      </c>
      <c r="P30" s="169"/>
      <c r="U30" s="114"/>
      <c r="V30" s="114"/>
      <c r="W30" s="114"/>
    </row>
    <row r="31" spans="1:23" s="53" customFormat="1">
      <c r="A31" s="132"/>
      <c r="B31" s="124"/>
      <c r="C31" s="125"/>
      <c r="D31" s="125"/>
      <c r="E31" s="125"/>
      <c r="F31" s="126">
        <v>-2000</v>
      </c>
      <c r="G31" s="165"/>
      <c r="H31" s="127"/>
      <c r="I31" s="128"/>
      <c r="J31" s="127"/>
      <c r="K31" s="57"/>
      <c r="L31" s="129"/>
      <c r="M31" s="129"/>
      <c r="N31" s="130"/>
      <c r="O31" s="151" t="s">
        <v>65</v>
      </c>
      <c r="P31" s="169"/>
      <c r="U31" s="114"/>
      <c r="V31" s="114"/>
      <c r="W31" s="114"/>
    </row>
    <row r="32" spans="1:23" s="53" customFormat="1" ht="24">
      <c r="A32" s="154" t="s">
        <v>66</v>
      </c>
      <c r="B32" s="124"/>
      <c r="C32" s="125"/>
      <c r="D32" s="125">
        <v>-273</v>
      </c>
      <c r="E32" s="125">
        <v>-1020</v>
      </c>
      <c r="F32" s="126">
        <v>-1920</v>
      </c>
      <c r="G32" s="165"/>
      <c r="H32" s="127"/>
      <c r="I32" s="128"/>
      <c r="J32" s="127"/>
      <c r="K32" s="57"/>
      <c r="L32" s="129"/>
      <c r="M32" s="129"/>
      <c r="N32" s="130"/>
      <c r="O32" s="131" t="s">
        <v>67</v>
      </c>
      <c r="P32" s="169"/>
      <c r="U32" s="114"/>
      <c r="V32" s="114"/>
      <c r="W32" s="114"/>
    </row>
    <row r="33" spans="1:23" s="53" customFormat="1">
      <c r="A33" s="132" t="s">
        <v>68</v>
      </c>
      <c r="B33" s="124"/>
      <c r="C33" s="125"/>
      <c r="D33" s="125">
        <v>-1799</v>
      </c>
      <c r="E33" s="125">
        <v>-3084</v>
      </c>
      <c r="F33" s="126">
        <v>-3084</v>
      </c>
      <c r="G33" s="165"/>
      <c r="H33" s="127"/>
      <c r="I33" s="128"/>
      <c r="J33" s="127"/>
      <c r="K33" s="57"/>
      <c r="L33" s="129"/>
      <c r="M33" s="129"/>
      <c r="N33" s="130"/>
      <c r="O33" s="131" t="s">
        <v>18</v>
      </c>
      <c r="P33" s="169"/>
      <c r="R33" s="53" t="s">
        <v>69</v>
      </c>
      <c r="T33" s="53" t="s">
        <v>52</v>
      </c>
      <c r="U33" s="114">
        <v>-320.93599999999998</v>
      </c>
      <c r="V33" s="114">
        <v>-550.17599999999993</v>
      </c>
      <c r="W33" s="114">
        <v>-550.17599999999993</v>
      </c>
    </row>
    <row r="34" spans="1:23" s="53" customFormat="1">
      <c r="A34" s="155"/>
      <c r="B34" s="124"/>
      <c r="C34" s="125"/>
      <c r="D34" s="125"/>
      <c r="E34" s="125"/>
      <c r="F34" s="126"/>
      <c r="G34" s="165"/>
      <c r="H34" s="127"/>
      <c r="I34" s="128"/>
      <c r="J34" s="127"/>
      <c r="K34" s="57"/>
      <c r="L34" s="129"/>
      <c r="M34" s="129"/>
      <c r="N34" s="130"/>
      <c r="O34" s="151"/>
      <c r="P34" s="169"/>
      <c r="R34" s="53" t="s">
        <v>69</v>
      </c>
      <c r="T34" s="53" t="s">
        <v>61</v>
      </c>
      <c r="U34" s="114">
        <v>218.12700000000001</v>
      </c>
      <c r="V34" s="114">
        <v>373.93200000000002</v>
      </c>
      <c r="W34" s="114">
        <v>373.93200000000002</v>
      </c>
    </row>
    <row r="35" spans="1:23" s="53" customFormat="1">
      <c r="A35" s="132" t="s">
        <v>70</v>
      </c>
      <c r="B35" s="124"/>
      <c r="C35" s="125"/>
      <c r="D35" s="125"/>
      <c r="E35" s="125"/>
      <c r="F35" s="126"/>
      <c r="G35" s="165"/>
      <c r="H35" s="127"/>
      <c r="I35" s="128"/>
      <c r="J35" s="127"/>
      <c r="K35" s="57"/>
      <c r="L35" s="129"/>
      <c r="M35" s="129"/>
      <c r="N35" s="130"/>
      <c r="O35" s="131" t="s">
        <v>71</v>
      </c>
      <c r="P35" s="169"/>
      <c r="U35" s="114"/>
      <c r="V35" s="114"/>
      <c r="W35" s="114"/>
    </row>
    <row r="36" spans="1:23" s="53" customFormat="1">
      <c r="A36" s="156" t="s">
        <v>72</v>
      </c>
      <c r="B36" s="124"/>
      <c r="C36" s="125"/>
      <c r="D36" s="125">
        <f>-321+218</f>
        <v>-103</v>
      </c>
      <c r="E36" s="125">
        <f>-550+374</f>
        <v>-176</v>
      </c>
      <c r="F36" s="126">
        <f>-550+374</f>
        <v>-176</v>
      </c>
      <c r="G36" s="165"/>
      <c r="H36" s="127"/>
      <c r="I36" s="128"/>
      <c r="J36" s="127"/>
      <c r="K36" s="57"/>
      <c r="L36" s="129"/>
      <c r="M36" s="129"/>
      <c r="N36" s="130"/>
      <c r="O36" s="151"/>
      <c r="P36" s="169"/>
      <c r="R36" s="53" t="s">
        <v>73</v>
      </c>
      <c r="T36" s="53" t="s">
        <v>52</v>
      </c>
      <c r="U36" s="114">
        <v>-150.67791666666665</v>
      </c>
      <c r="V36" s="114">
        <v>-258.30499999999995</v>
      </c>
      <c r="W36" s="114">
        <v>-258.30499999999995</v>
      </c>
    </row>
    <row r="37" spans="1:23" s="53" customFormat="1">
      <c r="A37" s="156" t="s">
        <v>74</v>
      </c>
      <c r="B37" s="124"/>
      <c r="C37" s="125"/>
      <c r="D37" s="125">
        <f>-141-47</f>
        <v>-188</v>
      </c>
      <c r="E37" s="125">
        <f>-242-80</f>
        <v>-322</v>
      </c>
      <c r="F37" s="126">
        <f>-242-80</f>
        <v>-322</v>
      </c>
      <c r="G37" s="165"/>
      <c r="H37" s="127"/>
      <c r="I37" s="128"/>
      <c r="J37" s="127"/>
      <c r="K37" s="57"/>
      <c r="L37" s="129"/>
      <c r="M37" s="129"/>
      <c r="N37" s="130"/>
      <c r="O37" s="131"/>
      <c r="P37" s="169"/>
      <c r="R37" s="53" t="s">
        <v>73</v>
      </c>
      <c r="T37" s="53" t="s">
        <v>61</v>
      </c>
      <c r="U37" s="114">
        <v>127.683325</v>
      </c>
      <c r="V37" s="114">
        <v>218.88569999999999</v>
      </c>
      <c r="W37" s="114">
        <v>218.88569999999999</v>
      </c>
    </row>
    <row r="38" spans="1:23" s="53" customFormat="1">
      <c r="A38" s="156" t="s">
        <v>75</v>
      </c>
      <c r="B38" s="124"/>
      <c r="C38" s="125"/>
      <c r="D38" s="125">
        <f>-99-34+127+2</f>
        <v>-4</v>
      </c>
      <c r="E38" s="125">
        <f>-169-58+217+3</f>
        <v>-7</v>
      </c>
      <c r="F38" s="126">
        <f>-169-58+217+2</f>
        <v>-8</v>
      </c>
      <c r="G38" s="165"/>
      <c r="H38" s="127"/>
      <c r="I38" s="128"/>
      <c r="J38" s="127"/>
      <c r="K38" s="57"/>
      <c r="L38" s="129"/>
      <c r="M38" s="129"/>
      <c r="N38" s="130"/>
      <c r="O38" s="151"/>
      <c r="P38" s="169"/>
      <c r="U38" s="114"/>
      <c r="V38" s="114"/>
      <c r="W38" s="114"/>
    </row>
    <row r="39" spans="1:23" s="53" customFormat="1">
      <c r="A39" s="156" t="s">
        <v>76</v>
      </c>
      <c r="B39" s="124"/>
      <c r="C39" s="125"/>
      <c r="D39" s="125">
        <f>-151+128</f>
        <v>-23</v>
      </c>
      <c r="E39" s="125">
        <f>-258+219</f>
        <v>-39</v>
      </c>
      <c r="F39" s="126">
        <f>-258+219</f>
        <v>-39</v>
      </c>
      <c r="G39" s="165"/>
      <c r="H39" s="127"/>
      <c r="I39" s="128"/>
      <c r="J39" s="127"/>
      <c r="K39" s="57"/>
      <c r="L39" s="129"/>
      <c r="M39" s="129"/>
      <c r="N39" s="130"/>
      <c r="O39" s="151"/>
      <c r="P39" s="169"/>
      <c r="R39" s="53" t="s">
        <v>77</v>
      </c>
      <c r="T39" s="53" t="s">
        <v>52</v>
      </c>
      <c r="U39" s="114">
        <v>-693.61424999999997</v>
      </c>
      <c r="V39" s="114">
        <v>-1189.0529999999999</v>
      </c>
      <c r="W39" s="114">
        <v>-1189.0529999999999</v>
      </c>
    </row>
    <row r="40" spans="1:23" s="53" customFormat="1">
      <c r="A40" s="132" t="s">
        <v>78</v>
      </c>
      <c r="B40" s="124" t="s">
        <v>79</v>
      </c>
      <c r="C40" s="125"/>
      <c r="D40" s="125"/>
      <c r="E40" s="125"/>
      <c r="F40" s="126">
        <v>-200</v>
      </c>
      <c r="G40" s="165"/>
      <c r="H40" s="127"/>
      <c r="I40" s="128"/>
      <c r="J40" s="127"/>
      <c r="K40" s="57"/>
      <c r="L40" s="129" t="e">
        <f>H40-#REF!</f>
        <v>#REF!</v>
      </c>
      <c r="M40" s="129" t="e">
        <f>I40-#REF!</f>
        <v>#REF!</v>
      </c>
      <c r="N40" s="130">
        <f t="shared" ref="N40:N41" si="0">J40-G40</f>
        <v>0</v>
      </c>
      <c r="O40" s="131" t="s">
        <v>80</v>
      </c>
      <c r="P40" s="169"/>
      <c r="R40" s="53" t="s">
        <v>77</v>
      </c>
      <c r="T40" s="53" t="s">
        <v>52</v>
      </c>
      <c r="U40" s="114">
        <v>1651.5739916666669</v>
      </c>
      <c r="V40" s="114">
        <v>2831.2697000000003</v>
      </c>
      <c r="W40" s="114">
        <v>2831.2697000000003</v>
      </c>
    </row>
    <row r="41" spans="1:23" s="53" customFormat="1" ht="12.95" thickBot="1">
      <c r="A41" s="132" t="s">
        <v>81</v>
      </c>
      <c r="B41" s="124" t="s">
        <v>82</v>
      </c>
      <c r="C41" s="125"/>
      <c r="D41" s="57"/>
      <c r="E41" s="125">
        <v>-200</v>
      </c>
      <c r="F41" s="126">
        <v>-200</v>
      </c>
      <c r="G41" s="165"/>
      <c r="H41" s="127"/>
      <c r="I41" s="128"/>
      <c r="J41" s="127"/>
      <c r="K41" s="57"/>
      <c r="L41" s="129" t="e">
        <f>H41-#REF!</f>
        <v>#REF!</v>
      </c>
      <c r="M41" s="129" t="e">
        <f>I41-#REF!</f>
        <v>#REF!</v>
      </c>
      <c r="N41" s="130">
        <f t="shared" si="0"/>
        <v>0</v>
      </c>
      <c r="O41" s="131" t="s">
        <v>83</v>
      </c>
      <c r="P41" s="169"/>
      <c r="U41" s="114"/>
      <c r="V41" s="114"/>
      <c r="W41" s="114"/>
    </row>
    <row r="42" spans="1:23" s="53" customFormat="1" ht="12.95">
      <c r="A42" s="66" t="s">
        <v>84</v>
      </c>
      <c r="B42" s="84"/>
      <c r="C42" s="10">
        <f>SUM(C29:C41)</f>
        <v>0</v>
      </c>
      <c r="D42" s="10">
        <f>SUM(D29:D41)</f>
        <v>-6776</v>
      </c>
      <c r="E42" s="10">
        <f>SUM(E29:E41)</f>
        <v>-9548</v>
      </c>
      <c r="F42" s="40">
        <f>SUM(F29:F41)</f>
        <v>-12649</v>
      </c>
      <c r="G42" s="166"/>
      <c r="H42" s="10">
        <f>SUM(H29:H41)</f>
        <v>0</v>
      </c>
      <c r="I42" s="10">
        <f>SUM(I29:I41)</f>
        <v>0</v>
      </c>
      <c r="J42" s="10">
        <f>SUM(J29:J41)</f>
        <v>0</v>
      </c>
      <c r="K42" s="11"/>
      <c r="L42" s="10" t="e">
        <f>SUM(L29:L41)</f>
        <v>#REF!</v>
      </c>
      <c r="M42" s="10" t="e">
        <f>SUM(M29:M41)</f>
        <v>#REF!</v>
      </c>
      <c r="N42" s="62">
        <f>SUM(N29:N41)</f>
        <v>0</v>
      </c>
      <c r="O42" s="167"/>
      <c r="P42" s="169"/>
      <c r="R42" s="53" t="s">
        <v>85</v>
      </c>
      <c r="U42" s="114">
        <v>-1798.8209333333327</v>
      </c>
      <c r="V42" s="114">
        <v>-3083.693028571427</v>
      </c>
      <c r="W42" s="114">
        <v>-3083.693028571427</v>
      </c>
    </row>
    <row r="43" spans="1:23" s="53" customFormat="1">
      <c r="A43" s="31"/>
      <c r="B43" s="21"/>
      <c r="C43" s="43"/>
      <c r="D43" s="41"/>
      <c r="E43" s="41"/>
      <c r="F43" s="42"/>
      <c r="G43" s="162"/>
      <c r="H43" s="1"/>
      <c r="I43" s="1"/>
      <c r="J43" s="1"/>
      <c r="K43" s="1"/>
      <c r="L43" s="1"/>
      <c r="M43" s="1"/>
      <c r="N43" s="1"/>
      <c r="O43" s="168"/>
      <c r="P43" s="169"/>
      <c r="R43" s="53" t="s">
        <v>86</v>
      </c>
      <c r="U43" s="114">
        <v>2380</v>
      </c>
      <c r="V43" s="114">
        <v>2380</v>
      </c>
      <c r="W43" s="114">
        <v>2380</v>
      </c>
    </row>
    <row r="44" spans="1:23" s="53" customFormat="1" ht="12.95">
      <c r="A44" s="32" t="s">
        <v>87</v>
      </c>
      <c r="B44" s="15"/>
      <c r="C44" s="16">
        <f>C42+C26</f>
        <v>0</v>
      </c>
      <c r="D44" s="74">
        <f>D42+D26</f>
        <v>1210</v>
      </c>
      <c r="E44" s="98">
        <f>E42+E26</f>
        <v>944</v>
      </c>
      <c r="F44" s="44">
        <f>F42+F26</f>
        <v>-301</v>
      </c>
      <c r="G44" s="164"/>
      <c r="H44" s="16">
        <f>H42+H26</f>
        <v>0</v>
      </c>
      <c r="I44" s="16">
        <f>I42+I26</f>
        <v>0</v>
      </c>
      <c r="J44" s="16">
        <f>J42+J26</f>
        <v>0</v>
      </c>
      <c r="K44" s="5"/>
      <c r="L44" s="16" t="e">
        <f>L42+L26</f>
        <v>#REF!</v>
      </c>
      <c r="M44" s="16" t="e">
        <f>M42+M26</f>
        <v>#REF!</v>
      </c>
      <c r="N44" s="16" t="e">
        <f>N42+N26</f>
        <v>#REF!</v>
      </c>
      <c r="O44" s="169"/>
      <c r="P44" s="169"/>
      <c r="R44" s="53" t="s">
        <v>85</v>
      </c>
      <c r="T44" s="53" t="s">
        <v>61</v>
      </c>
      <c r="U44" s="114">
        <v>187.73650000000001</v>
      </c>
      <c r="V44" s="114">
        <v>321.834</v>
      </c>
      <c r="W44" s="114">
        <v>321.834</v>
      </c>
    </row>
    <row r="45" spans="1:23" s="53" customFormat="1">
      <c r="A45" s="33"/>
      <c r="B45" s="1"/>
      <c r="C45" s="20"/>
      <c r="D45" s="20"/>
      <c r="E45" s="20"/>
      <c r="F45" s="45"/>
      <c r="G45" s="162"/>
      <c r="H45" s="1"/>
      <c r="I45" s="1"/>
      <c r="J45" s="1"/>
      <c r="K45" s="1"/>
      <c r="L45" s="1"/>
      <c r="M45" s="1"/>
      <c r="N45" s="1"/>
      <c r="O45" s="162"/>
      <c r="P45" s="169"/>
      <c r="U45" s="114">
        <f>SUM(U23:U44)</f>
        <v>1409.2017501458324</v>
      </c>
      <c r="V45" s="114">
        <f>SUM(V23:V44)</f>
        <v>715.77442882142736</v>
      </c>
      <c r="W45" s="114">
        <f>SUM(W23:W44)</f>
        <v>715.77442882142736</v>
      </c>
    </row>
    <row r="46" spans="1:23" s="53" customFormat="1" ht="12.95">
      <c r="A46" s="34" t="s">
        <v>88</v>
      </c>
      <c r="B46" s="17"/>
      <c r="C46" s="46">
        <v>30417</v>
      </c>
      <c r="D46" s="75">
        <v>30417</v>
      </c>
      <c r="E46" s="99">
        <v>30417</v>
      </c>
      <c r="F46" s="47">
        <v>30417</v>
      </c>
      <c r="G46" s="162"/>
      <c r="H46" s="1"/>
      <c r="I46" s="1"/>
      <c r="J46" s="1"/>
      <c r="K46" s="1"/>
      <c r="L46" s="1"/>
      <c r="M46" s="1"/>
      <c r="N46" s="1"/>
      <c r="O46" s="162"/>
      <c r="P46" s="169"/>
      <c r="U46" s="113">
        <f>D6+D7+D21+D36+D37+D38+D33+D39</f>
        <v>1409</v>
      </c>
      <c r="V46" s="113">
        <f>E6+E7+E21+E36+E37+E38+E33+E39</f>
        <v>716</v>
      </c>
      <c r="W46" s="113">
        <f>F6+F7+F21+F36+F37+F38+F33+F39</f>
        <v>715</v>
      </c>
    </row>
    <row r="47" spans="1:23" s="53" customFormat="1">
      <c r="A47" s="33"/>
      <c r="B47" s="1"/>
      <c r="C47" s="20"/>
      <c r="D47" s="20"/>
      <c r="E47" s="20"/>
      <c r="F47" s="45"/>
      <c r="G47" s="162"/>
      <c r="H47" s="1"/>
      <c r="I47" s="1"/>
      <c r="J47" s="1"/>
      <c r="K47" s="1"/>
      <c r="L47" s="1"/>
      <c r="M47" s="1"/>
      <c r="N47" s="1"/>
      <c r="O47" s="162"/>
      <c r="P47" s="169"/>
      <c r="U47" s="113">
        <f>U46-U45</f>
        <v>-0.20175014583242046</v>
      </c>
      <c r="V47" s="113">
        <f>V46-V45</f>
        <v>0.2255711785726362</v>
      </c>
      <c r="W47" s="113">
        <f>W46-W45</f>
        <v>-0.7744288214273638</v>
      </c>
    </row>
    <row r="48" spans="1:23" ht="12.95">
      <c r="A48" s="34" t="s">
        <v>89</v>
      </c>
      <c r="B48" s="17"/>
      <c r="C48" s="18">
        <v>9147</v>
      </c>
      <c r="D48" s="76">
        <f>C50</f>
        <v>13092</v>
      </c>
      <c r="E48" s="76">
        <f>D50</f>
        <v>14302</v>
      </c>
      <c r="F48" s="39">
        <f>E50</f>
        <v>15246</v>
      </c>
      <c r="G48" s="162"/>
      <c r="H48" s="9" t="e">
        <f>#REF!</f>
        <v>#REF!</v>
      </c>
      <c r="I48" s="9" t="e">
        <f>H50</f>
        <v>#REF!</v>
      </c>
      <c r="J48" s="9" t="e">
        <f>I50</f>
        <v>#REF!</v>
      </c>
      <c r="O48" s="162"/>
      <c r="P48" s="162"/>
    </row>
    <row r="49" spans="1:16" ht="12.95">
      <c r="A49" s="26" t="s">
        <v>90</v>
      </c>
      <c r="B49" s="17"/>
      <c r="C49" s="158">
        <f>3388+557</f>
        <v>3945</v>
      </c>
      <c r="D49" s="61">
        <f>D44</f>
        <v>1210</v>
      </c>
      <c r="E49" s="73">
        <f>E44</f>
        <v>944</v>
      </c>
      <c r="F49" s="101">
        <f>F44</f>
        <v>-301</v>
      </c>
      <c r="G49" s="162"/>
      <c r="H49" s="9">
        <f>-H44</f>
        <v>0</v>
      </c>
      <c r="I49" s="9">
        <f>-I44</f>
        <v>0</v>
      </c>
      <c r="J49" s="9">
        <f>-J44</f>
        <v>0</v>
      </c>
      <c r="O49" s="162"/>
      <c r="P49" s="162"/>
    </row>
    <row r="50" spans="1:16" thickBot="1">
      <c r="A50" s="35" t="s">
        <v>91</v>
      </c>
      <c r="B50" s="36"/>
      <c r="C50" s="37">
        <f>SUM(C48:C49)</f>
        <v>13092</v>
      </c>
      <c r="D50" s="77">
        <f>SUM(D48:D49)</f>
        <v>14302</v>
      </c>
      <c r="E50" s="100">
        <f t="shared" ref="E50:F50" si="1">SUM(E48:E49)</f>
        <v>15246</v>
      </c>
      <c r="F50" s="38">
        <f t="shared" si="1"/>
        <v>14945</v>
      </c>
      <c r="G50" s="162"/>
      <c r="H50" s="19" t="e">
        <f>SUM(H48:H49)</f>
        <v>#REF!</v>
      </c>
      <c r="I50" s="19" t="e">
        <f>SUM(I48:I49)</f>
        <v>#REF!</v>
      </c>
      <c r="J50" s="19" t="e">
        <f>SUM(J48:J49)</f>
        <v>#REF!</v>
      </c>
      <c r="O50" s="162"/>
      <c r="P50" s="162"/>
    </row>
  </sheetData>
  <pageMargins left="0" right="0" top="0" bottom="0" header="0.31496062992125984" footer="0.31496062992125984"/>
  <pageSetup paperSize="9" scale="7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DAC1B-B815-475D-9FCD-E9EF8BB1375F}">
  <sheetPr>
    <tabColor rgb="FFFF0000"/>
  </sheetPr>
  <dimension ref="A1:X60"/>
  <sheetViews>
    <sheetView topLeftCell="A16" workbookViewId="0">
      <selection activeCell="B31" sqref="B31"/>
    </sheetView>
  </sheetViews>
  <sheetFormatPr defaultColWidth="9.140625" defaultRowHeight="12.6"/>
  <cols>
    <col min="1" max="1" width="7" style="1" customWidth="1"/>
    <col min="2" max="2" width="54.140625" style="1" customWidth="1"/>
    <col min="3" max="3" width="67" style="1" hidden="1" customWidth="1"/>
    <col min="4" max="4" width="7.42578125" style="22" bestFit="1" customWidth="1"/>
    <col min="5" max="7" width="7.42578125" style="22" customWidth="1"/>
    <col min="8" max="8" width="2.5703125" style="1" customWidth="1"/>
    <col min="9" max="10" width="7.42578125" style="1" hidden="1" customWidth="1"/>
    <col min="11" max="11" width="8.42578125" style="1" hidden="1" customWidth="1"/>
    <col min="12" max="12" width="2.5703125" style="1" hidden="1" customWidth="1"/>
    <col min="13" max="13" width="7.42578125" style="1" hidden="1" customWidth="1"/>
    <col min="14" max="14" width="10.5703125" style="1" hidden="1" customWidth="1"/>
    <col min="15" max="15" width="0" style="1" hidden="1" customWidth="1"/>
    <col min="16" max="16" width="71.140625" style="1" customWidth="1"/>
    <col min="17" max="16384" width="9.140625" style="1"/>
  </cols>
  <sheetData>
    <row r="1" spans="1:16" ht="12.95">
      <c r="B1" s="2"/>
      <c r="C1" s="2"/>
      <c r="P1" s="3" t="s">
        <v>1</v>
      </c>
    </row>
    <row r="2" spans="1:16" ht="12.95">
      <c r="B2" s="2"/>
      <c r="C2" s="2"/>
      <c r="N2" s="3"/>
    </row>
    <row r="3" spans="1:16" ht="12.95">
      <c r="B3" s="2" t="s">
        <v>92</v>
      </c>
      <c r="C3" s="2"/>
    </row>
    <row r="4" spans="1:16" ht="12.95" thickBot="1">
      <c r="D4" s="79"/>
      <c r="E4" s="79"/>
      <c r="F4" s="79"/>
      <c r="G4" s="79"/>
    </row>
    <row r="5" spans="1:16" ht="39">
      <c r="A5" s="50"/>
      <c r="B5" s="78" t="s">
        <v>2</v>
      </c>
      <c r="C5" s="80"/>
      <c r="D5" s="85" t="s">
        <v>3</v>
      </c>
      <c r="E5" s="86" t="s">
        <v>4</v>
      </c>
      <c r="F5" s="86" t="s">
        <v>5</v>
      </c>
      <c r="G5" s="122" t="s">
        <v>6</v>
      </c>
      <c r="H5" s="5"/>
      <c r="I5" s="4" t="s">
        <v>7</v>
      </c>
      <c r="J5" s="4" t="s">
        <v>8</v>
      </c>
      <c r="K5" s="4" t="s">
        <v>9</v>
      </c>
      <c r="L5" s="5"/>
      <c r="M5" s="4" t="s">
        <v>7</v>
      </c>
      <c r="N5" s="4" t="s">
        <v>8</v>
      </c>
      <c r="O5" s="60" t="s">
        <v>10</v>
      </c>
      <c r="P5" s="72"/>
    </row>
    <row r="6" spans="1:16" ht="12.95">
      <c r="A6" s="48"/>
      <c r="B6" s="25" t="s">
        <v>12</v>
      </c>
      <c r="C6" s="24"/>
      <c r="D6" s="88"/>
      <c r="E6" s="89"/>
      <c r="F6" s="89"/>
      <c r="G6" s="90"/>
      <c r="P6" s="48"/>
    </row>
    <row r="7" spans="1:16" s="53" customFormat="1" ht="24.95">
      <c r="A7" s="51"/>
      <c r="B7" s="103" t="s">
        <v>93</v>
      </c>
      <c r="C7" s="104"/>
      <c r="D7" s="105"/>
      <c r="E7" s="105">
        <v>600</v>
      </c>
      <c r="F7" s="105">
        <v>600</v>
      </c>
      <c r="G7" s="106">
        <v>600</v>
      </c>
      <c r="H7" s="107"/>
      <c r="I7" s="108"/>
      <c r="J7" s="109"/>
      <c r="K7" s="108"/>
      <c r="L7" s="107"/>
      <c r="M7" s="110" t="e">
        <f>I7-#REF!</f>
        <v>#REF!</v>
      </c>
      <c r="N7" s="110" t="e">
        <f>J7-#REF!</f>
        <v>#REF!</v>
      </c>
      <c r="O7" s="111">
        <f>K7-H7</f>
        <v>0</v>
      </c>
      <c r="P7" s="112" t="s">
        <v>14</v>
      </c>
    </row>
    <row r="8" spans="1:16" s="53" customFormat="1">
      <c r="A8" s="51"/>
      <c r="B8" s="58" t="s">
        <v>15</v>
      </c>
      <c r="C8" s="81" t="s">
        <v>16</v>
      </c>
      <c r="D8" s="54"/>
      <c r="E8" s="54">
        <v>2380</v>
      </c>
      <c r="F8" s="54">
        <v>2380</v>
      </c>
      <c r="G8" s="55">
        <v>2380</v>
      </c>
      <c r="I8" s="7"/>
      <c r="J8" s="8"/>
      <c r="K8" s="7"/>
      <c r="M8" s="9" t="e">
        <f>I8-#REF!</f>
        <v>#REF!</v>
      </c>
      <c r="N8" s="9" t="e">
        <f>J8-#REF!</f>
        <v>#REF!</v>
      </c>
      <c r="O8" s="61">
        <f>K8-H8</f>
        <v>0</v>
      </c>
      <c r="P8" s="63"/>
    </row>
    <row r="9" spans="1:16" s="53" customFormat="1">
      <c r="A9" s="51"/>
      <c r="B9" s="58" t="s">
        <v>94</v>
      </c>
      <c r="C9" s="81"/>
      <c r="D9" s="54"/>
      <c r="E9" s="54">
        <v>188</v>
      </c>
      <c r="F9" s="54">
        <v>322</v>
      </c>
      <c r="G9" s="55">
        <v>322</v>
      </c>
      <c r="I9" s="7"/>
      <c r="J9" s="8"/>
      <c r="K9" s="7"/>
      <c r="M9" s="9"/>
      <c r="N9" s="9"/>
      <c r="O9" s="61"/>
      <c r="P9" s="63" t="s">
        <v>18</v>
      </c>
    </row>
    <row r="10" spans="1:16" s="53" customFormat="1" ht="24.95">
      <c r="A10" s="51"/>
      <c r="B10" s="58" t="s">
        <v>19</v>
      </c>
      <c r="C10" s="81"/>
      <c r="D10" s="54"/>
      <c r="E10" s="54">
        <f>480</f>
        <v>480</v>
      </c>
      <c r="F10" s="54">
        <v>825</v>
      </c>
      <c r="G10" s="55">
        <v>825</v>
      </c>
      <c r="I10" s="7"/>
      <c r="J10" s="8"/>
      <c r="K10" s="7"/>
      <c r="M10" s="9"/>
      <c r="N10" s="9"/>
      <c r="O10" s="61"/>
      <c r="P10" s="63" t="s">
        <v>20</v>
      </c>
    </row>
    <row r="11" spans="1:16" s="53" customFormat="1" ht="37.5">
      <c r="A11" s="51"/>
      <c r="B11" s="103" t="s">
        <v>21</v>
      </c>
      <c r="C11" s="81" t="s">
        <v>22</v>
      </c>
      <c r="D11" s="54"/>
      <c r="E11" s="54"/>
      <c r="F11" s="54"/>
      <c r="G11" s="55"/>
      <c r="I11" s="7"/>
      <c r="J11" s="8"/>
      <c r="K11" s="7"/>
      <c r="M11" s="9"/>
      <c r="N11" s="9"/>
      <c r="O11" s="61"/>
      <c r="P11" s="112" t="s">
        <v>95</v>
      </c>
    </row>
    <row r="12" spans="1:16" s="53" customFormat="1">
      <c r="A12" s="51"/>
      <c r="B12" s="103" t="s">
        <v>24</v>
      </c>
      <c r="C12" s="104"/>
      <c r="D12" s="105"/>
      <c r="E12" s="105">
        <f>130+383</f>
        <v>513</v>
      </c>
      <c r="F12" s="105">
        <f>130+460</f>
        <v>590</v>
      </c>
      <c r="G12" s="106">
        <f>130+460</f>
        <v>590</v>
      </c>
      <c r="H12" s="107"/>
      <c r="I12" s="108"/>
      <c r="J12" s="109"/>
      <c r="K12" s="108"/>
      <c r="L12" s="107"/>
      <c r="M12" s="110"/>
      <c r="N12" s="110"/>
      <c r="O12" s="111"/>
      <c r="P12" s="112" t="s">
        <v>96</v>
      </c>
    </row>
    <row r="13" spans="1:16" s="53" customFormat="1">
      <c r="A13" s="51"/>
      <c r="B13" s="103" t="s">
        <v>26</v>
      </c>
      <c r="C13" s="104"/>
      <c r="D13" s="105"/>
      <c r="E13" s="105"/>
      <c r="F13" s="105">
        <v>735</v>
      </c>
      <c r="G13" s="106">
        <v>1260</v>
      </c>
      <c r="H13" s="107"/>
      <c r="I13" s="108"/>
      <c r="J13" s="109"/>
      <c r="K13" s="108"/>
      <c r="L13" s="107"/>
      <c r="M13" s="110"/>
      <c r="N13" s="110"/>
      <c r="O13" s="111"/>
      <c r="P13" s="112" t="s">
        <v>27</v>
      </c>
    </row>
    <row r="14" spans="1:16" s="53" customFormat="1">
      <c r="A14" s="51"/>
      <c r="B14" s="103" t="s">
        <v>28</v>
      </c>
      <c r="C14" s="104"/>
      <c r="D14" s="105"/>
      <c r="E14" s="105"/>
      <c r="F14" s="105">
        <v>875</v>
      </c>
      <c r="G14" s="106">
        <v>2083</v>
      </c>
      <c r="H14" s="107"/>
      <c r="I14" s="108"/>
      <c r="J14" s="109"/>
      <c r="K14" s="108"/>
      <c r="L14" s="107"/>
      <c r="M14" s="110"/>
      <c r="N14" s="110"/>
      <c r="O14" s="111"/>
      <c r="P14" s="112" t="s">
        <v>29</v>
      </c>
    </row>
    <row r="15" spans="1:16" s="53" customFormat="1" ht="24.95">
      <c r="A15" s="51"/>
      <c r="B15" s="103" t="s">
        <v>30</v>
      </c>
      <c r="C15" s="81"/>
      <c r="D15" s="54"/>
      <c r="E15" s="105">
        <v>300</v>
      </c>
      <c r="F15" s="105">
        <v>300</v>
      </c>
      <c r="G15" s="106">
        <v>300</v>
      </c>
      <c r="I15" s="7"/>
      <c r="J15" s="8"/>
      <c r="K15" s="7"/>
      <c r="M15" s="9"/>
      <c r="N15" s="9"/>
      <c r="O15" s="61"/>
      <c r="P15" s="112" t="s">
        <v>31</v>
      </c>
    </row>
    <row r="16" spans="1:16" s="53" customFormat="1">
      <c r="A16" s="51"/>
      <c r="B16" s="103" t="s">
        <v>32</v>
      </c>
      <c r="C16" s="104"/>
      <c r="D16" s="105"/>
      <c r="E16" s="105"/>
      <c r="F16" s="105"/>
      <c r="G16" s="106"/>
      <c r="H16" s="107"/>
      <c r="I16" s="108"/>
      <c r="J16" s="109"/>
      <c r="K16" s="108"/>
      <c r="L16" s="107"/>
      <c r="M16" s="110"/>
      <c r="N16" s="110"/>
      <c r="O16" s="111"/>
      <c r="P16" s="112"/>
    </row>
    <row r="17" spans="1:24" s="53" customFormat="1">
      <c r="A17" s="51" t="s">
        <v>97</v>
      </c>
      <c r="B17" s="103" t="s">
        <v>98</v>
      </c>
      <c r="C17" s="104"/>
      <c r="D17" s="105"/>
      <c r="E17" s="105">
        <v>168</v>
      </c>
      <c r="F17" s="105">
        <v>168</v>
      </c>
      <c r="G17" s="106">
        <v>168</v>
      </c>
      <c r="H17" s="107"/>
      <c r="I17" s="108"/>
      <c r="J17" s="109"/>
      <c r="K17" s="108"/>
      <c r="L17" s="107"/>
      <c r="M17" s="110"/>
      <c r="N17" s="110"/>
      <c r="O17" s="111"/>
      <c r="P17" s="112" t="s">
        <v>99</v>
      </c>
    </row>
    <row r="18" spans="1:24" s="53" customFormat="1">
      <c r="A18" s="51" t="s">
        <v>100</v>
      </c>
      <c r="B18" s="103" t="s">
        <v>35</v>
      </c>
      <c r="C18" s="104"/>
      <c r="D18" s="105"/>
      <c r="E18" s="105">
        <v>292</v>
      </c>
      <c r="F18" s="105">
        <v>500</v>
      </c>
      <c r="G18" s="106">
        <v>500</v>
      </c>
      <c r="H18" s="107"/>
      <c r="I18" s="108"/>
      <c r="J18" s="109"/>
      <c r="K18" s="108"/>
      <c r="L18" s="107"/>
      <c r="M18" s="110"/>
      <c r="N18" s="110"/>
      <c r="O18" s="111"/>
      <c r="P18" s="112" t="s">
        <v>101</v>
      </c>
    </row>
    <row r="19" spans="1:24" s="53" customFormat="1">
      <c r="A19" s="51" t="s">
        <v>102</v>
      </c>
      <c r="B19" s="103" t="s">
        <v>37</v>
      </c>
      <c r="C19" s="104"/>
      <c r="D19" s="105"/>
      <c r="E19" s="105">
        <v>279</v>
      </c>
      <c r="F19" s="105">
        <v>324</v>
      </c>
      <c r="G19" s="106">
        <v>324</v>
      </c>
      <c r="H19" s="107"/>
      <c r="I19" s="108"/>
      <c r="J19" s="109"/>
      <c r="K19" s="108"/>
      <c r="L19" s="107"/>
      <c r="M19" s="110"/>
      <c r="N19" s="110"/>
      <c r="O19" s="111"/>
      <c r="P19" s="112" t="s">
        <v>103</v>
      </c>
    </row>
    <row r="20" spans="1:24" s="53" customFormat="1">
      <c r="A20" s="51" t="s">
        <v>104</v>
      </c>
      <c r="B20" s="103" t="s">
        <v>39</v>
      </c>
      <c r="C20" s="104"/>
      <c r="D20" s="105"/>
      <c r="E20" s="105">
        <v>0</v>
      </c>
      <c r="F20" s="105">
        <v>103</v>
      </c>
      <c r="G20" s="106">
        <v>176</v>
      </c>
      <c r="H20" s="107"/>
      <c r="I20" s="108"/>
      <c r="J20" s="109"/>
      <c r="K20" s="108"/>
      <c r="L20" s="107"/>
      <c r="M20" s="110"/>
      <c r="N20" s="110"/>
      <c r="O20" s="111"/>
      <c r="P20" s="112" t="s">
        <v>105</v>
      </c>
    </row>
    <row r="21" spans="1:24" s="53" customFormat="1">
      <c r="A21" s="51" t="s">
        <v>106</v>
      </c>
      <c r="B21" s="103" t="s">
        <v>41</v>
      </c>
      <c r="C21" s="104"/>
      <c r="D21" s="105"/>
      <c r="E21" s="105">
        <f>168+210</f>
        <v>378</v>
      </c>
      <c r="F21" s="105">
        <f>168+210</f>
        <v>378</v>
      </c>
      <c r="G21" s="106">
        <f>168+210</f>
        <v>378</v>
      </c>
      <c r="H21" s="107"/>
      <c r="I21" s="108"/>
      <c r="J21" s="109"/>
      <c r="K21" s="108"/>
      <c r="L21" s="107"/>
      <c r="M21" s="110"/>
      <c r="N21" s="110"/>
      <c r="O21" s="111"/>
      <c r="P21" s="112" t="s">
        <v>107</v>
      </c>
    </row>
    <row r="22" spans="1:24" s="53" customFormat="1">
      <c r="A22" s="51"/>
      <c r="B22" s="58"/>
      <c r="C22" s="81"/>
      <c r="D22" s="54"/>
      <c r="E22" s="54"/>
      <c r="F22" s="54"/>
      <c r="G22" s="55"/>
      <c r="I22" s="7"/>
      <c r="J22" s="8"/>
      <c r="K22" s="7"/>
      <c r="M22" s="9"/>
      <c r="N22" s="9"/>
      <c r="O22" s="61"/>
      <c r="P22" s="63"/>
    </row>
    <row r="23" spans="1:24" s="53" customFormat="1" ht="24.95">
      <c r="A23" s="51"/>
      <c r="B23" s="58" t="s">
        <v>43</v>
      </c>
      <c r="C23" s="81" t="s">
        <v>44</v>
      </c>
      <c r="D23" s="54"/>
      <c r="E23" s="54">
        <f>-694+1652</f>
        <v>958</v>
      </c>
      <c r="F23" s="54">
        <f>-1189+2831</f>
        <v>1642</v>
      </c>
      <c r="G23" s="55">
        <f>-1189+2831</f>
        <v>1642</v>
      </c>
      <c r="I23" s="7"/>
      <c r="J23" s="8"/>
      <c r="K23" s="7"/>
      <c r="M23" s="9"/>
      <c r="N23" s="9"/>
      <c r="O23" s="61"/>
      <c r="P23" s="63" t="s">
        <v>45</v>
      </c>
    </row>
    <row r="24" spans="1:24" s="53" customFormat="1" ht="24.95">
      <c r="A24" s="51"/>
      <c r="B24" s="58" t="s">
        <v>108</v>
      </c>
      <c r="C24" s="81"/>
      <c r="D24" s="54"/>
      <c r="E24" s="54">
        <v>150</v>
      </c>
      <c r="F24" s="54">
        <v>150</v>
      </c>
      <c r="G24" s="55">
        <v>0</v>
      </c>
      <c r="I24" s="7"/>
      <c r="J24" s="8"/>
      <c r="K24" s="7"/>
      <c r="M24" s="9"/>
      <c r="N24" s="9"/>
      <c r="O24" s="61"/>
      <c r="P24" s="63" t="s">
        <v>47</v>
      </c>
    </row>
    <row r="25" spans="1:24" s="53" customFormat="1" ht="24.95">
      <c r="A25" s="51"/>
      <c r="B25" s="58" t="s">
        <v>48</v>
      </c>
      <c r="C25" s="81" t="s">
        <v>49</v>
      </c>
      <c r="D25" s="54"/>
      <c r="E25" s="54">
        <v>900</v>
      </c>
      <c r="F25" s="54">
        <v>0</v>
      </c>
      <c r="G25" s="55">
        <v>0</v>
      </c>
      <c r="I25" s="7"/>
      <c r="J25" s="8"/>
      <c r="K25" s="7"/>
      <c r="M25" s="9"/>
      <c r="N25" s="9"/>
      <c r="O25" s="61"/>
      <c r="P25" s="63" t="s">
        <v>109</v>
      </c>
      <c r="S25" s="53" t="s">
        <v>51</v>
      </c>
      <c r="U25" s="53" t="s">
        <v>52</v>
      </c>
      <c r="V25" s="114">
        <v>-140.92341666666667</v>
      </c>
      <c r="W25" s="114">
        <v>-241.58299999999997</v>
      </c>
      <c r="X25" s="114">
        <v>-241.58299999999997</v>
      </c>
    </row>
    <row r="26" spans="1:24" s="53" customFormat="1">
      <c r="A26" s="51"/>
      <c r="B26" s="64" t="s">
        <v>53</v>
      </c>
      <c r="C26" s="82" t="s">
        <v>54</v>
      </c>
      <c r="D26" s="56"/>
      <c r="E26" s="56">
        <v>400</v>
      </c>
      <c r="F26" s="56">
        <v>600</v>
      </c>
      <c r="G26" s="123">
        <v>800</v>
      </c>
      <c r="K26" s="7"/>
      <c r="M26" s="9" t="e">
        <f>D26-#REF!</f>
        <v>#REF!</v>
      </c>
      <c r="N26" s="9" t="e">
        <f>E26-#REF!</f>
        <v>#REF!</v>
      </c>
      <c r="O26" s="61" t="e">
        <f>K26-#REF!</f>
        <v>#REF!</v>
      </c>
      <c r="P26" s="63" t="s">
        <v>55</v>
      </c>
      <c r="S26" s="53" t="s">
        <v>56</v>
      </c>
      <c r="U26" s="53" t="s">
        <v>52</v>
      </c>
      <c r="V26" s="114">
        <v>-46.652666666666661</v>
      </c>
      <c r="W26" s="114">
        <v>-79.975999999999999</v>
      </c>
      <c r="X26" s="114">
        <v>-79.975999999999999</v>
      </c>
    </row>
    <row r="27" spans="1:24" s="53" customFormat="1">
      <c r="A27" s="51"/>
      <c r="B27" s="27"/>
      <c r="C27" s="83"/>
      <c r="D27" s="7"/>
      <c r="E27" s="7"/>
      <c r="F27" s="92"/>
      <c r="G27" s="93"/>
      <c r="I27" s="7"/>
      <c r="J27" s="8"/>
      <c r="K27" s="7"/>
      <c r="M27" s="9" t="e">
        <f>I27-#REF!</f>
        <v>#REF!</v>
      </c>
      <c r="N27" s="9">
        <f>J27-D27</f>
        <v>0</v>
      </c>
      <c r="O27" s="61">
        <f>K27-H27</f>
        <v>0</v>
      </c>
      <c r="P27" s="65"/>
      <c r="V27" s="114"/>
      <c r="W27" s="114"/>
      <c r="X27" s="114"/>
    </row>
    <row r="28" spans="1:24" s="53" customFormat="1" ht="12.95">
      <c r="A28" s="51"/>
      <c r="B28" s="28" t="s">
        <v>57</v>
      </c>
      <c r="C28" s="84"/>
      <c r="D28" s="10">
        <f>SUM(D7:D27)</f>
        <v>0</v>
      </c>
      <c r="E28" s="10">
        <f>SUM(E7:E27)</f>
        <v>7986</v>
      </c>
      <c r="F28" s="10">
        <f>SUM(F7:F27)</f>
        <v>10492</v>
      </c>
      <c r="G28" s="40">
        <f>SUM(G7:G27)</f>
        <v>12348</v>
      </c>
      <c r="H28" s="57"/>
      <c r="I28" s="10">
        <f>SUM(I7:I27)</f>
        <v>0</v>
      </c>
      <c r="J28" s="10">
        <f>SUM(J7:J27)</f>
        <v>0</v>
      </c>
      <c r="K28" s="10">
        <f>SUM(K7:K27)</f>
        <v>0</v>
      </c>
      <c r="L28" s="57"/>
      <c r="M28" s="10" t="e">
        <f>SUM(M7:M27)</f>
        <v>#REF!</v>
      </c>
      <c r="N28" s="10" t="e">
        <f>SUM(N7:N27)</f>
        <v>#REF!</v>
      </c>
      <c r="O28" s="62" t="e">
        <f>SUM(O7:O27)</f>
        <v>#REF!</v>
      </c>
      <c r="P28" s="65"/>
      <c r="S28" s="53" t="s">
        <v>58</v>
      </c>
      <c r="U28" s="53" t="s">
        <v>52</v>
      </c>
      <c r="V28" s="114">
        <v>-98.670833333333334</v>
      </c>
      <c r="W28" s="114">
        <v>-169.15</v>
      </c>
      <c r="X28" s="114">
        <v>-169.15</v>
      </c>
    </row>
    <row r="29" spans="1:24" s="53" customFormat="1">
      <c r="A29" s="51"/>
      <c r="B29" s="29"/>
      <c r="C29" s="12"/>
      <c r="D29" s="94"/>
      <c r="E29" s="94"/>
      <c r="F29" s="94"/>
      <c r="G29" s="95"/>
      <c r="P29" s="65"/>
      <c r="S29" s="53" t="s">
        <v>59</v>
      </c>
      <c r="U29" s="53" t="s">
        <v>52</v>
      </c>
      <c r="V29" s="114">
        <v>-33.851999999999997</v>
      </c>
      <c r="W29" s="114">
        <v>-58.031999999999996</v>
      </c>
      <c r="X29" s="114">
        <v>-58.031999999999996</v>
      </c>
    </row>
    <row r="30" spans="1:24" s="53" customFormat="1" ht="12.95">
      <c r="A30" s="51"/>
      <c r="B30" s="30" t="s">
        <v>60</v>
      </c>
      <c r="C30" s="23"/>
      <c r="D30" s="96"/>
      <c r="E30" s="96"/>
      <c r="F30" s="96"/>
      <c r="G30" s="97"/>
      <c r="P30" s="65"/>
      <c r="S30" s="53" t="s">
        <v>58</v>
      </c>
      <c r="U30" s="53" t="s">
        <v>61</v>
      </c>
      <c r="V30" s="114">
        <v>126.86395014583148</v>
      </c>
      <c r="W30" s="114">
        <v>217.48105739285396</v>
      </c>
      <c r="X30" s="114">
        <v>217.48105739285396</v>
      </c>
    </row>
    <row r="31" spans="1:24" s="53" customFormat="1">
      <c r="A31" s="51"/>
      <c r="B31" s="58" t="s">
        <v>62</v>
      </c>
      <c r="C31" s="81"/>
      <c r="D31" s="54"/>
      <c r="E31" s="54">
        <v>-2700</v>
      </c>
      <c r="F31" s="54">
        <v>-2700</v>
      </c>
      <c r="G31" s="55">
        <v>-2700</v>
      </c>
      <c r="I31" s="7"/>
      <c r="J31" s="8"/>
      <c r="K31" s="7"/>
      <c r="M31" s="9" t="e">
        <f>I31-#REF!</f>
        <v>#REF!</v>
      </c>
      <c r="N31" s="9" t="e">
        <f>J31-#REF!</f>
        <v>#REF!</v>
      </c>
      <c r="O31" s="61">
        <f>K31-H31</f>
        <v>0</v>
      </c>
      <c r="P31" s="63" t="s">
        <v>110</v>
      </c>
      <c r="S31" s="53" t="s">
        <v>59</v>
      </c>
      <c r="U31" s="53" t="s">
        <v>61</v>
      </c>
      <c r="V31" s="114">
        <v>1.365</v>
      </c>
      <c r="W31" s="114">
        <v>2.34</v>
      </c>
      <c r="X31" s="114">
        <v>2.34</v>
      </c>
    </row>
    <row r="32" spans="1:24" s="53" customFormat="1" ht="24.95">
      <c r="A32" s="51"/>
      <c r="B32" s="58" t="s">
        <v>66</v>
      </c>
      <c r="C32" s="81"/>
      <c r="D32" s="54"/>
      <c r="E32" s="54">
        <v>-273</v>
      </c>
      <c r="F32" s="54">
        <v>-1020</v>
      </c>
      <c r="G32" s="55">
        <v>-1920</v>
      </c>
      <c r="I32" s="7"/>
      <c r="J32" s="8"/>
      <c r="K32" s="7"/>
      <c r="M32" s="9"/>
      <c r="N32" s="9"/>
      <c r="O32" s="61"/>
      <c r="P32" s="63" t="s">
        <v>67</v>
      </c>
      <c r="V32" s="114"/>
      <c r="W32" s="114"/>
      <c r="X32" s="114"/>
    </row>
    <row r="33" spans="1:24" s="53" customFormat="1">
      <c r="A33" s="51"/>
      <c r="B33" s="58" t="s">
        <v>68</v>
      </c>
      <c r="C33" s="81"/>
      <c r="D33" s="54"/>
      <c r="E33" s="54">
        <v>-1799</v>
      </c>
      <c r="F33" s="54">
        <v>-3084</v>
      </c>
      <c r="G33" s="55">
        <v>-3084</v>
      </c>
      <c r="I33" s="7"/>
      <c r="J33" s="8"/>
      <c r="K33" s="7"/>
      <c r="M33" s="9"/>
      <c r="N33" s="9"/>
      <c r="O33" s="61"/>
      <c r="P33" s="63" t="s">
        <v>18</v>
      </c>
      <c r="S33" s="53" t="s">
        <v>69</v>
      </c>
      <c r="U33" s="53" t="s">
        <v>52</v>
      </c>
      <c r="V33" s="114">
        <v>-320.93599999999998</v>
      </c>
      <c r="W33" s="114">
        <v>-550.17599999999993</v>
      </c>
      <c r="X33" s="114">
        <v>-550.17599999999993</v>
      </c>
    </row>
    <row r="34" spans="1:24" s="53" customFormat="1">
      <c r="A34" s="51"/>
      <c r="C34" s="81"/>
      <c r="D34" s="54"/>
      <c r="E34" s="54"/>
      <c r="F34" s="54"/>
      <c r="G34" s="55"/>
      <c r="I34" s="7"/>
      <c r="J34" s="8"/>
      <c r="K34" s="7"/>
      <c r="M34" s="9"/>
      <c r="N34" s="9"/>
      <c r="O34" s="61"/>
      <c r="S34" s="53" t="s">
        <v>69</v>
      </c>
      <c r="U34" s="53" t="s">
        <v>61</v>
      </c>
      <c r="V34" s="114">
        <v>218.12700000000001</v>
      </c>
      <c r="W34" s="114">
        <v>373.93200000000002</v>
      </c>
      <c r="X34" s="114">
        <v>373.93200000000002</v>
      </c>
    </row>
    <row r="35" spans="1:24" s="53" customFormat="1" ht="24.95">
      <c r="A35" s="51"/>
      <c r="B35" s="58" t="s">
        <v>111</v>
      </c>
      <c r="C35" s="81" t="s">
        <v>112</v>
      </c>
      <c r="D35" s="54"/>
      <c r="E35" s="54"/>
      <c r="F35" s="54"/>
      <c r="G35" s="55"/>
      <c r="I35" s="7"/>
      <c r="J35" s="8"/>
      <c r="K35" s="7"/>
      <c r="M35" s="9" t="e">
        <f>I35-#REF!</f>
        <v>#REF!</v>
      </c>
      <c r="N35" s="9" t="e">
        <f>J35-#REF!</f>
        <v>#REF!</v>
      </c>
      <c r="O35" s="61">
        <f>K35-H35</f>
        <v>0</v>
      </c>
      <c r="P35" s="63" t="s">
        <v>113</v>
      </c>
      <c r="V35" s="114"/>
      <c r="W35" s="114"/>
      <c r="X35" s="114"/>
    </row>
    <row r="36" spans="1:24" s="53" customFormat="1">
      <c r="A36" s="51"/>
      <c r="B36" s="58" t="s">
        <v>70</v>
      </c>
      <c r="C36" s="81"/>
      <c r="D36" s="54"/>
      <c r="E36" s="54"/>
      <c r="F36" s="54"/>
      <c r="G36" s="55"/>
      <c r="I36" s="7"/>
      <c r="J36" s="8"/>
      <c r="K36" s="7"/>
      <c r="M36" s="9"/>
      <c r="N36" s="9"/>
      <c r="O36" s="61"/>
      <c r="P36" s="69" t="s">
        <v>114</v>
      </c>
      <c r="S36" s="53" t="s">
        <v>73</v>
      </c>
      <c r="U36" s="53" t="s">
        <v>52</v>
      </c>
      <c r="V36" s="114">
        <v>-150.67791666666665</v>
      </c>
      <c r="W36" s="114">
        <v>-258.30499999999995</v>
      </c>
      <c r="X36" s="114">
        <v>-258.30499999999995</v>
      </c>
    </row>
    <row r="37" spans="1:24" s="53" customFormat="1">
      <c r="A37" s="51"/>
      <c r="B37" s="59" t="s">
        <v>72</v>
      </c>
      <c r="C37" s="81"/>
      <c r="D37" s="54"/>
      <c r="E37" s="54">
        <f>-321+218</f>
        <v>-103</v>
      </c>
      <c r="F37" s="54">
        <f>-550+374</f>
        <v>-176</v>
      </c>
      <c r="G37" s="55">
        <f>-550+374</f>
        <v>-176</v>
      </c>
      <c r="I37" s="7"/>
      <c r="J37" s="8"/>
      <c r="K37" s="7"/>
      <c r="M37" s="9"/>
      <c r="N37" s="9"/>
      <c r="O37" s="61"/>
      <c r="P37" s="70"/>
      <c r="S37" s="53" t="s">
        <v>73</v>
      </c>
      <c r="U37" s="53" t="s">
        <v>61</v>
      </c>
      <c r="V37" s="114">
        <v>127.683325</v>
      </c>
      <c r="W37" s="114">
        <v>218.88569999999999</v>
      </c>
      <c r="X37" s="114">
        <v>218.88569999999999</v>
      </c>
    </row>
    <row r="38" spans="1:24" s="53" customFormat="1">
      <c r="A38" s="51"/>
      <c r="B38" s="59" t="s">
        <v>74</v>
      </c>
      <c r="C38" s="81"/>
      <c r="D38" s="54"/>
      <c r="E38" s="54">
        <f>-141-47</f>
        <v>-188</v>
      </c>
      <c r="F38" s="54">
        <f>-242-80</f>
        <v>-322</v>
      </c>
      <c r="G38" s="55">
        <f>-242-80</f>
        <v>-322</v>
      </c>
      <c r="I38" s="7"/>
      <c r="J38" s="8"/>
      <c r="K38" s="7"/>
      <c r="M38" s="9"/>
      <c r="N38" s="9"/>
      <c r="O38" s="61"/>
      <c r="P38" s="70"/>
      <c r="V38" s="114"/>
      <c r="W38" s="114"/>
      <c r="X38" s="114"/>
    </row>
    <row r="39" spans="1:24" s="53" customFormat="1">
      <c r="A39" s="51"/>
      <c r="B39" s="59" t="s">
        <v>75</v>
      </c>
      <c r="C39" s="81"/>
      <c r="D39" s="54"/>
      <c r="E39" s="54">
        <f>-99-34+127+2</f>
        <v>-4</v>
      </c>
      <c r="F39" s="54">
        <f>-169-58+217+3</f>
        <v>-7</v>
      </c>
      <c r="G39" s="55">
        <f>-169-58+217+2</f>
        <v>-8</v>
      </c>
      <c r="I39" s="7"/>
      <c r="J39" s="8"/>
      <c r="K39" s="7"/>
      <c r="M39" s="9"/>
      <c r="N39" s="9"/>
      <c r="O39" s="61"/>
      <c r="P39" s="70"/>
      <c r="S39" s="53" t="s">
        <v>77</v>
      </c>
      <c r="U39" s="53" t="s">
        <v>52</v>
      </c>
      <c r="V39" s="114">
        <v>-693.61424999999997</v>
      </c>
      <c r="W39" s="114">
        <v>-1189.0529999999999</v>
      </c>
      <c r="X39" s="114">
        <v>-1189.0529999999999</v>
      </c>
    </row>
    <row r="40" spans="1:24" s="53" customFormat="1">
      <c r="A40" s="51"/>
      <c r="B40" s="59" t="s">
        <v>115</v>
      </c>
      <c r="C40" s="81"/>
      <c r="D40" s="54"/>
      <c r="E40" s="54">
        <f>-151+128</f>
        <v>-23</v>
      </c>
      <c r="F40" s="54">
        <f>-258+219</f>
        <v>-39</v>
      </c>
      <c r="G40" s="55">
        <f>-258+219</f>
        <v>-39</v>
      </c>
      <c r="I40" s="7"/>
      <c r="J40" s="8"/>
      <c r="K40" s="7"/>
      <c r="M40" s="9"/>
      <c r="N40" s="9"/>
      <c r="O40" s="61"/>
      <c r="P40" s="71"/>
      <c r="S40" s="53" t="s">
        <v>77</v>
      </c>
      <c r="U40" s="53" t="s">
        <v>52</v>
      </c>
      <c r="V40" s="114">
        <v>1651.5739916666669</v>
      </c>
      <c r="W40" s="114">
        <v>2831.2697000000003</v>
      </c>
      <c r="X40" s="114">
        <v>2831.2697000000003</v>
      </c>
    </row>
    <row r="41" spans="1:24" s="53" customFormat="1">
      <c r="A41" s="51"/>
      <c r="B41" s="58" t="s">
        <v>78</v>
      </c>
      <c r="C41" s="81" t="s">
        <v>79</v>
      </c>
      <c r="D41" s="54"/>
      <c r="E41" s="54"/>
      <c r="F41" s="54"/>
      <c r="G41" s="55">
        <v>-200</v>
      </c>
      <c r="I41" s="13"/>
      <c r="J41" s="8"/>
      <c r="K41" s="7"/>
      <c r="M41" s="9" t="e">
        <f>I41-#REF!</f>
        <v>#REF!</v>
      </c>
      <c r="N41" s="9" t="e">
        <f>J41-#REF!</f>
        <v>#REF!</v>
      </c>
      <c r="O41" s="61">
        <f t="shared" ref="O41:O44" si="0">K41-H41</f>
        <v>0</v>
      </c>
      <c r="P41" s="63" t="s">
        <v>80</v>
      </c>
      <c r="V41" s="114"/>
      <c r="W41" s="114"/>
      <c r="X41" s="114"/>
    </row>
    <row r="42" spans="1:24" s="53" customFormat="1" ht="24.95">
      <c r="A42" s="51"/>
      <c r="B42" s="58" t="s">
        <v>81</v>
      </c>
      <c r="C42" s="81" t="s">
        <v>82</v>
      </c>
      <c r="D42" s="54"/>
      <c r="F42" s="54">
        <v>-200</v>
      </c>
      <c r="G42" s="55">
        <v>-200</v>
      </c>
      <c r="I42" s="7"/>
      <c r="J42" s="8"/>
      <c r="K42" s="7"/>
      <c r="M42" s="9" t="e">
        <f>I42-#REF!</f>
        <v>#REF!</v>
      </c>
      <c r="N42" s="9" t="e">
        <f>J42-#REF!</f>
        <v>#REF!</v>
      </c>
      <c r="O42" s="61">
        <f t="shared" si="0"/>
        <v>0</v>
      </c>
      <c r="P42" s="63" t="s">
        <v>116</v>
      </c>
      <c r="S42" s="53" t="s">
        <v>117</v>
      </c>
      <c r="V42" s="114">
        <v>-1798.8209333333327</v>
      </c>
      <c r="W42" s="114">
        <v>-3083.693028571427</v>
      </c>
      <c r="X42" s="114">
        <v>-3083.693028571427</v>
      </c>
    </row>
    <row r="43" spans="1:24" s="53" customFormat="1" ht="24.95">
      <c r="A43" s="51"/>
      <c r="B43" s="67" t="s">
        <v>118</v>
      </c>
      <c r="C43" s="81" t="s">
        <v>119</v>
      </c>
      <c r="D43" s="54"/>
      <c r="E43" s="102"/>
      <c r="F43" s="54"/>
      <c r="G43" s="55">
        <v>-150</v>
      </c>
      <c r="I43" s="6"/>
      <c r="J43" s="14"/>
      <c r="K43" s="6"/>
      <c r="M43" s="9" t="e">
        <f>I43-#REF!</f>
        <v>#REF!</v>
      </c>
      <c r="N43" s="9" t="e">
        <f>J43-#REF!</f>
        <v>#REF!</v>
      </c>
      <c r="O43" s="61">
        <f t="shared" si="0"/>
        <v>0</v>
      </c>
      <c r="P43" s="63" t="s">
        <v>120</v>
      </c>
      <c r="S43" s="53" t="s">
        <v>86</v>
      </c>
      <c r="V43" s="114">
        <v>2380</v>
      </c>
      <c r="W43" s="114">
        <v>2380</v>
      </c>
      <c r="X43" s="114">
        <v>2380</v>
      </c>
    </row>
    <row r="44" spans="1:24" s="53" customFormat="1" ht="24.95">
      <c r="A44" s="51"/>
      <c r="B44" s="68" t="s">
        <v>121</v>
      </c>
      <c r="C44" s="81" t="s">
        <v>122</v>
      </c>
      <c r="D44" s="54"/>
      <c r="E44" s="102"/>
      <c r="F44" s="54"/>
      <c r="G44" s="55">
        <v>-150</v>
      </c>
      <c r="I44" s="7"/>
      <c r="J44" s="8"/>
      <c r="K44" s="7"/>
      <c r="M44" s="9" t="e">
        <f>I44-#REF!</f>
        <v>#REF!</v>
      </c>
      <c r="N44" s="9" t="e">
        <f>J44-#REF!</f>
        <v>#REF!</v>
      </c>
      <c r="O44" s="61">
        <f t="shared" si="0"/>
        <v>0</v>
      </c>
      <c r="P44" s="63" t="s">
        <v>120</v>
      </c>
      <c r="S44" s="53" t="s">
        <v>117</v>
      </c>
      <c r="U44" s="53" t="s">
        <v>61</v>
      </c>
      <c r="V44" s="114">
        <v>187.73650000000001</v>
      </c>
      <c r="W44" s="114">
        <v>321.834</v>
      </c>
      <c r="X44" s="114">
        <v>321.834</v>
      </c>
    </row>
    <row r="45" spans="1:24" s="53" customFormat="1" ht="12.95">
      <c r="A45" s="51"/>
      <c r="B45" s="66" t="s">
        <v>84</v>
      </c>
      <c r="C45" s="84"/>
      <c r="D45" s="10">
        <f>SUM(D31:D44)</f>
        <v>0</v>
      </c>
      <c r="E45" s="10">
        <f>SUM(E31:E44)</f>
        <v>-5090</v>
      </c>
      <c r="F45" s="10">
        <f>SUM(F31:F44)</f>
        <v>-7548</v>
      </c>
      <c r="G45" s="40">
        <f>SUM(G31:G44)</f>
        <v>-8949</v>
      </c>
      <c r="H45" s="11"/>
      <c r="I45" s="10">
        <f>SUM(I31:I44)</f>
        <v>0</v>
      </c>
      <c r="J45" s="10">
        <f>SUM(J31:J44)</f>
        <v>0</v>
      </c>
      <c r="K45" s="10">
        <f>SUM(K31:K44)</f>
        <v>0</v>
      </c>
      <c r="L45" s="11"/>
      <c r="M45" s="10" t="e">
        <f>SUM(M31:M44)</f>
        <v>#REF!</v>
      </c>
      <c r="N45" s="10" t="e">
        <f>SUM(N31:N44)</f>
        <v>#REF!</v>
      </c>
      <c r="O45" s="10">
        <f>SUM(O31:O44)</f>
        <v>0</v>
      </c>
      <c r="P45" s="1"/>
      <c r="V45" s="114">
        <f>SUM(V25:V44)</f>
        <v>1409.2017501458324</v>
      </c>
      <c r="W45" s="114">
        <f>SUM(W25:W44)</f>
        <v>715.77442882142736</v>
      </c>
      <c r="X45" s="114">
        <f>SUM(X25:X44)</f>
        <v>715.77442882142736</v>
      </c>
    </row>
    <row r="46" spans="1:24" s="53" customFormat="1">
      <c r="A46" s="51"/>
      <c r="B46" s="31"/>
      <c r="C46" s="21"/>
      <c r="D46" s="43"/>
      <c r="E46" s="41"/>
      <c r="F46" s="41"/>
      <c r="G46" s="42"/>
      <c r="H46" s="1"/>
      <c r="I46" s="1"/>
      <c r="J46" s="1"/>
      <c r="K46" s="1"/>
      <c r="L46" s="1"/>
      <c r="M46" s="1"/>
      <c r="N46" s="1"/>
      <c r="O46" s="1"/>
      <c r="P46" s="1"/>
      <c r="V46" s="113">
        <f>E8+E9+E23+E37+E38+E39+E33+E40</f>
        <v>1409</v>
      </c>
      <c r="W46" s="113">
        <f>F8+F9+F23+F37+F38+F39+F33+F40</f>
        <v>716</v>
      </c>
      <c r="X46" s="113">
        <f>G8+G9+G23+G37+G38+G39+G33+G40</f>
        <v>715</v>
      </c>
    </row>
    <row r="47" spans="1:24" s="53" customFormat="1" ht="12.95">
      <c r="A47" s="48"/>
      <c r="B47" s="32" t="s">
        <v>87</v>
      </c>
      <c r="C47" s="15"/>
      <c r="D47" s="16">
        <f>D45+D28</f>
        <v>0</v>
      </c>
      <c r="E47" s="74">
        <f>E45+E28</f>
        <v>2896</v>
      </c>
      <c r="F47" s="98">
        <f>F45+F28</f>
        <v>2944</v>
      </c>
      <c r="G47" s="44">
        <f>G45+G28</f>
        <v>3399</v>
      </c>
      <c r="H47" s="5"/>
      <c r="I47" s="16">
        <f>I45+I28</f>
        <v>0</v>
      </c>
      <c r="J47" s="16">
        <f>J45+J28</f>
        <v>0</v>
      </c>
      <c r="K47" s="16">
        <f>K45+K28</f>
        <v>0</v>
      </c>
      <c r="L47" s="5"/>
      <c r="M47" s="16" t="e">
        <f>M45+M28</f>
        <v>#REF!</v>
      </c>
      <c r="N47" s="16" t="e">
        <f>N45+N28</f>
        <v>#REF!</v>
      </c>
      <c r="O47" s="16" t="e">
        <f>O45+O28</f>
        <v>#REF!</v>
      </c>
      <c r="P47" s="1"/>
      <c r="V47" s="113">
        <f>V46-V45</f>
        <v>-0.20175014583242046</v>
      </c>
      <c r="W47" s="113">
        <f>W46-W45</f>
        <v>0.2255711785726362</v>
      </c>
      <c r="X47" s="113">
        <f>X46-X45</f>
        <v>-0.7744288214273638</v>
      </c>
    </row>
    <row r="48" spans="1:24">
      <c r="A48" s="48"/>
      <c r="B48" s="33"/>
      <c r="D48" s="20"/>
      <c r="E48" s="20"/>
      <c r="F48" s="20"/>
      <c r="G48" s="45"/>
    </row>
    <row r="49" spans="1:11" ht="12.95">
      <c r="A49" s="48"/>
      <c r="B49" s="34" t="s">
        <v>88</v>
      </c>
      <c r="C49" s="17"/>
      <c r="D49" s="46">
        <v>30417</v>
      </c>
      <c r="E49" s="75">
        <v>30417</v>
      </c>
      <c r="F49" s="99">
        <v>30417</v>
      </c>
      <c r="G49" s="47">
        <v>30417</v>
      </c>
    </row>
    <row r="50" spans="1:11">
      <c r="A50" s="48"/>
      <c r="B50" s="33"/>
      <c r="D50" s="20"/>
      <c r="E50" s="20"/>
      <c r="F50" s="20"/>
      <c r="G50" s="45"/>
    </row>
    <row r="51" spans="1:11" ht="12.95">
      <c r="A51" s="48"/>
      <c r="B51" s="34" t="s">
        <v>89</v>
      </c>
      <c r="C51" s="17"/>
      <c r="D51" s="18">
        <v>9147</v>
      </c>
      <c r="E51" s="76">
        <f>D53</f>
        <v>12535</v>
      </c>
      <c r="F51" s="76">
        <f>E53</f>
        <v>15431</v>
      </c>
      <c r="G51" s="39">
        <f>F53</f>
        <v>18375</v>
      </c>
      <c r="I51" s="9" t="e">
        <f>#REF!</f>
        <v>#REF!</v>
      </c>
      <c r="J51" s="9" t="e">
        <f>I53</f>
        <v>#REF!</v>
      </c>
      <c r="K51" s="9" t="e">
        <f>J53</f>
        <v>#REF!</v>
      </c>
    </row>
    <row r="52" spans="1:11" ht="12.95">
      <c r="A52" s="48"/>
      <c r="B52" s="26" t="s">
        <v>90</v>
      </c>
      <c r="C52" s="17"/>
      <c r="D52" s="9">
        <v>3388</v>
      </c>
      <c r="E52" s="61">
        <f>E47</f>
        <v>2896</v>
      </c>
      <c r="F52" s="73">
        <f>F47</f>
        <v>2944</v>
      </c>
      <c r="G52" s="101">
        <f>G47</f>
        <v>3399</v>
      </c>
      <c r="I52" s="9">
        <f>-I47</f>
        <v>0</v>
      </c>
      <c r="J52" s="9">
        <f>-J47</f>
        <v>0</v>
      </c>
      <c r="K52" s="9">
        <f>-K47</f>
        <v>0</v>
      </c>
    </row>
    <row r="53" spans="1:11" ht="13.5" thickBot="1">
      <c r="A53" s="48"/>
      <c r="B53" s="35" t="s">
        <v>91</v>
      </c>
      <c r="C53" s="36"/>
      <c r="D53" s="37">
        <f>SUM(D51:D52)</f>
        <v>12535</v>
      </c>
      <c r="E53" s="77">
        <f>SUM(E51:E52)</f>
        <v>15431</v>
      </c>
      <c r="F53" s="100">
        <f t="shared" ref="F53:G53" si="1">SUM(F51:F52)</f>
        <v>18375</v>
      </c>
      <c r="G53" s="38">
        <f t="shared" si="1"/>
        <v>21774</v>
      </c>
      <c r="I53" s="19" t="e">
        <f>SUM(I51:I52)</f>
        <v>#REF!</v>
      </c>
      <c r="J53" s="19" t="e">
        <f>SUM(J51:J52)</f>
        <v>#REF!</v>
      </c>
      <c r="K53" s="19" t="e">
        <f>SUM(K51:K52)</f>
        <v>#REF!</v>
      </c>
    </row>
    <row r="54" spans="1:11">
      <c r="A54" s="48"/>
    </row>
    <row r="55" spans="1:11" ht="12.95" thickBot="1">
      <c r="A55" s="49"/>
    </row>
    <row r="56" spans="1:11">
      <c r="D56" s="1"/>
      <c r="E56" s="1"/>
      <c r="F56" s="1"/>
      <c r="G56" s="1"/>
    </row>
    <row r="57" spans="1:11">
      <c r="D57" s="1"/>
      <c r="E57" s="1"/>
      <c r="F57" s="1"/>
      <c r="G57" s="1"/>
      <c r="K57" s="20"/>
    </row>
    <row r="58" spans="1:11">
      <c r="D58" s="1"/>
      <c r="E58" s="1"/>
      <c r="F58" s="1"/>
      <c r="G58" s="1"/>
      <c r="K58" s="20"/>
    </row>
    <row r="60" spans="1:11">
      <c r="K60" s="20"/>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59"/>
  <sheetViews>
    <sheetView topLeftCell="A13" zoomScale="80" zoomScaleNormal="80" workbookViewId="0">
      <selection activeCell="E71" sqref="E71"/>
    </sheetView>
  </sheetViews>
  <sheetFormatPr defaultColWidth="9.140625" defaultRowHeight="12.6"/>
  <cols>
    <col min="1" max="1" width="7" style="1" customWidth="1"/>
    <col min="2" max="2" width="67" style="1" customWidth="1"/>
    <col min="3" max="3" width="67" style="1" hidden="1" customWidth="1"/>
    <col min="4" max="4" width="7.42578125" style="22" bestFit="1" customWidth="1"/>
    <col min="5" max="7" width="7.42578125" style="22" customWidth="1"/>
    <col min="8" max="8" width="2.5703125" style="1" customWidth="1"/>
    <col min="9" max="10" width="7.42578125" style="1" hidden="1" customWidth="1"/>
    <col min="11" max="11" width="8.42578125" style="1" hidden="1" customWidth="1"/>
    <col min="12" max="12" width="2.5703125" style="1" hidden="1" customWidth="1"/>
    <col min="13" max="13" width="7.42578125" style="1" hidden="1" customWidth="1"/>
    <col min="14" max="14" width="10.5703125" style="1" hidden="1" customWidth="1"/>
    <col min="15" max="15" width="0" style="1" hidden="1" customWidth="1"/>
    <col min="16" max="16" width="64" style="1" customWidth="1"/>
    <col min="17" max="16384" width="9.140625" style="1"/>
  </cols>
  <sheetData>
    <row r="1" spans="1:16" ht="12.95">
      <c r="B1" s="2"/>
      <c r="C1" s="2"/>
      <c r="P1" s="3" t="s">
        <v>1</v>
      </c>
    </row>
    <row r="2" spans="1:16" ht="12.95">
      <c r="B2" s="2"/>
      <c r="C2" s="2"/>
      <c r="N2" s="3"/>
    </row>
    <row r="3" spans="1:16" ht="12.95">
      <c r="B3" s="2" t="s">
        <v>92</v>
      </c>
      <c r="C3" s="2"/>
    </row>
    <row r="4" spans="1:16" ht="12.95" thickBot="1">
      <c r="D4" s="79"/>
      <c r="E4" s="79"/>
      <c r="F4" s="79"/>
      <c r="G4" s="79"/>
    </row>
    <row r="5" spans="1:16" ht="39">
      <c r="A5" s="50" t="s">
        <v>123</v>
      </c>
      <c r="B5" s="78" t="s">
        <v>2</v>
      </c>
      <c r="C5" s="80"/>
      <c r="D5" s="85" t="s">
        <v>3</v>
      </c>
      <c r="E5" s="86" t="s">
        <v>4</v>
      </c>
      <c r="F5" s="86" t="s">
        <v>5</v>
      </c>
      <c r="G5" s="122" t="s">
        <v>6</v>
      </c>
      <c r="H5" s="5"/>
      <c r="I5" s="4" t="s">
        <v>7</v>
      </c>
      <c r="J5" s="4" t="s">
        <v>8</v>
      </c>
      <c r="K5" s="4" t="s">
        <v>9</v>
      </c>
      <c r="L5" s="5"/>
      <c r="M5" s="4" t="s">
        <v>7</v>
      </c>
      <c r="N5" s="4" t="s">
        <v>8</v>
      </c>
      <c r="O5" s="60" t="s">
        <v>10</v>
      </c>
      <c r="P5" s="72"/>
    </row>
    <row r="6" spans="1:16" ht="12.95">
      <c r="A6" s="48"/>
      <c r="B6" s="25" t="s">
        <v>12</v>
      </c>
      <c r="C6" s="24"/>
      <c r="D6" s="88"/>
      <c r="E6" s="89"/>
      <c r="F6" s="89"/>
      <c r="G6" s="90"/>
      <c r="P6" s="48"/>
    </row>
    <row r="7" spans="1:16" s="53" customFormat="1" ht="24.95">
      <c r="A7" s="51">
        <v>1</v>
      </c>
      <c r="B7" s="103" t="s">
        <v>93</v>
      </c>
      <c r="C7" s="104"/>
      <c r="D7" s="105"/>
      <c r="E7" s="105">
        <v>600</v>
      </c>
      <c r="F7" s="105">
        <v>600</v>
      </c>
      <c r="G7" s="106">
        <v>600</v>
      </c>
      <c r="H7" s="107"/>
      <c r="I7" s="108"/>
      <c r="J7" s="109"/>
      <c r="K7" s="108"/>
      <c r="L7" s="107"/>
      <c r="M7" s="110" t="e">
        <f>I7-#REF!</f>
        <v>#REF!</v>
      </c>
      <c r="N7" s="110" t="e">
        <f>J7-#REF!</f>
        <v>#REF!</v>
      </c>
      <c r="O7" s="111">
        <f>K7-H7</f>
        <v>0</v>
      </c>
      <c r="P7" s="112" t="s">
        <v>124</v>
      </c>
    </row>
    <row r="8" spans="1:16" s="53" customFormat="1">
      <c r="A8" s="51">
        <v>1</v>
      </c>
      <c r="B8" s="58" t="s">
        <v>15</v>
      </c>
      <c r="C8" s="81" t="s">
        <v>16</v>
      </c>
      <c r="D8" s="54"/>
      <c r="E8" s="54">
        <v>2380</v>
      </c>
      <c r="F8" s="54">
        <v>2380</v>
      </c>
      <c r="G8" s="55">
        <v>2380</v>
      </c>
      <c r="I8" s="7"/>
      <c r="J8" s="8"/>
      <c r="K8" s="7"/>
      <c r="M8" s="9" t="e">
        <f>I8-#REF!</f>
        <v>#REF!</v>
      </c>
      <c r="N8" s="9" t="e">
        <f>J8-#REF!</f>
        <v>#REF!</v>
      </c>
      <c r="O8" s="61">
        <f>K8-H8</f>
        <v>0</v>
      </c>
      <c r="P8" s="63" t="s">
        <v>18</v>
      </c>
    </row>
    <row r="9" spans="1:16" s="53" customFormat="1">
      <c r="A9" s="51"/>
      <c r="B9" s="58" t="s">
        <v>94</v>
      </c>
      <c r="C9" s="81"/>
      <c r="D9" s="54"/>
      <c r="E9" s="54">
        <v>188</v>
      </c>
      <c r="F9" s="54">
        <v>322</v>
      </c>
      <c r="G9" s="55">
        <v>322</v>
      </c>
      <c r="I9" s="7"/>
      <c r="J9" s="8"/>
      <c r="K9" s="7"/>
      <c r="M9" s="9"/>
      <c r="N9" s="9"/>
      <c r="O9" s="61"/>
      <c r="P9" s="63" t="s">
        <v>18</v>
      </c>
    </row>
    <row r="10" spans="1:16" s="53" customFormat="1" ht="37.5">
      <c r="A10" s="51">
        <v>1</v>
      </c>
      <c r="B10" s="103" t="s">
        <v>21</v>
      </c>
      <c r="C10" s="81" t="s">
        <v>22</v>
      </c>
      <c r="D10" s="54"/>
      <c r="E10" s="54"/>
      <c r="F10" s="54"/>
      <c r="G10" s="55"/>
      <c r="I10" s="7"/>
      <c r="J10" s="8"/>
      <c r="K10" s="7"/>
      <c r="M10" s="9"/>
      <c r="N10" s="9"/>
      <c r="O10" s="61"/>
      <c r="P10" s="112" t="s">
        <v>95</v>
      </c>
    </row>
    <row r="11" spans="1:16" s="53" customFormat="1">
      <c r="A11" s="51"/>
      <c r="B11" s="103" t="s">
        <v>24</v>
      </c>
      <c r="C11" s="104"/>
      <c r="D11" s="105"/>
      <c r="E11" s="105">
        <f>130+383</f>
        <v>513</v>
      </c>
      <c r="F11" s="105">
        <f>130+460</f>
        <v>590</v>
      </c>
      <c r="G11" s="106">
        <f>130+460</f>
        <v>590</v>
      </c>
      <c r="H11" s="107"/>
      <c r="I11" s="108"/>
      <c r="J11" s="109"/>
      <c r="K11" s="108"/>
      <c r="L11" s="107"/>
      <c r="M11" s="110"/>
      <c r="N11" s="110"/>
      <c r="O11" s="111"/>
      <c r="P11" s="112" t="s">
        <v>125</v>
      </c>
    </row>
    <row r="12" spans="1:16" s="53" customFormat="1" ht="12.95">
      <c r="A12" s="51"/>
      <c r="B12" s="103" t="s">
        <v>26</v>
      </c>
      <c r="C12" s="104"/>
      <c r="D12" s="105"/>
      <c r="E12" s="105"/>
      <c r="F12" s="118">
        <v>735</v>
      </c>
      <c r="G12" s="119">
        <v>1260</v>
      </c>
      <c r="H12" s="107"/>
      <c r="I12" s="108"/>
      <c r="J12" s="109"/>
      <c r="K12" s="108"/>
      <c r="L12" s="107"/>
      <c r="M12" s="110"/>
      <c r="N12" s="110"/>
      <c r="O12" s="111"/>
      <c r="P12" s="112" t="s">
        <v>126</v>
      </c>
    </row>
    <row r="13" spans="1:16" s="53" customFormat="1">
      <c r="A13" s="51"/>
      <c r="B13" s="103" t="s">
        <v>28</v>
      </c>
      <c r="C13" s="104"/>
      <c r="D13" s="105"/>
      <c r="E13" s="105"/>
      <c r="F13" s="105">
        <v>875</v>
      </c>
      <c r="G13" s="106">
        <v>2083</v>
      </c>
      <c r="H13" s="107"/>
      <c r="I13" s="108"/>
      <c r="J13" s="109"/>
      <c r="K13" s="108"/>
      <c r="L13" s="107"/>
      <c r="M13" s="110"/>
      <c r="N13" s="110"/>
      <c r="O13" s="111"/>
      <c r="P13" s="112" t="s">
        <v>127</v>
      </c>
    </row>
    <row r="14" spans="1:16" s="53" customFormat="1" ht="24.95">
      <c r="A14" s="51"/>
      <c r="B14" s="103" t="s">
        <v>30</v>
      </c>
      <c r="C14" s="81"/>
      <c r="D14" s="54"/>
      <c r="E14" s="105">
        <v>300</v>
      </c>
      <c r="F14" s="105">
        <v>300</v>
      </c>
      <c r="G14" s="106">
        <v>300</v>
      </c>
      <c r="I14" s="7"/>
      <c r="J14" s="8"/>
      <c r="K14" s="7"/>
      <c r="M14" s="9"/>
      <c r="N14" s="9"/>
      <c r="O14" s="61"/>
      <c r="P14" s="112" t="s">
        <v>128</v>
      </c>
    </row>
    <row r="15" spans="1:16" s="53" customFormat="1">
      <c r="A15" s="51">
        <v>1</v>
      </c>
      <c r="B15" s="103" t="s">
        <v>32</v>
      </c>
      <c r="C15" s="104"/>
      <c r="D15" s="105"/>
      <c r="E15" s="105"/>
      <c r="F15" s="105"/>
      <c r="G15" s="106"/>
      <c r="H15" s="107"/>
      <c r="I15" s="108"/>
      <c r="J15" s="109"/>
      <c r="K15" s="108"/>
      <c r="L15" s="107"/>
      <c r="M15" s="110"/>
      <c r="N15" s="110"/>
      <c r="O15" s="111"/>
      <c r="P15" s="112"/>
    </row>
    <row r="16" spans="1:16" s="53" customFormat="1">
      <c r="A16" s="51" t="s">
        <v>97</v>
      </c>
      <c r="B16" s="103" t="s">
        <v>98</v>
      </c>
      <c r="C16" s="104"/>
      <c r="D16" s="105"/>
      <c r="E16" s="105">
        <v>168</v>
      </c>
      <c r="F16" s="105">
        <v>168</v>
      </c>
      <c r="G16" s="106">
        <v>168</v>
      </c>
      <c r="H16" s="107"/>
      <c r="I16" s="108"/>
      <c r="J16" s="109"/>
      <c r="K16" s="108"/>
      <c r="L16" s="107"/>
      <c r="M16" s="110"/>
      <c r="N16" s="110"/>
      <c r="O16" s="111"/>
      <c r="P16" s="112" t="s">
        <v>129</v>
      </c>
    </row>
    <row r="17" spans="1:24" s="53" customFormat="1">
      <c r="A17" s="51" t="s">
        <v>100</v>
      </c>
      <c r="B17" s="103" t="s">
        <v>35</v>
      </c>
      <c r="C17" s="104"/>
      <c r="D17" s="105"/>
      <c r="E17" s="105">
        <v>292</v>
      </c>
      <c r="F17" s="105">
        <v>500</v>
      </c>
      <c r="G17" s="106">
        <v>500</v>
      </c>
      <c r="H17" s="107"/>
      <c r="I17" s="108"/>
      <c r="J17" s="109"/>
      <c r="K17" s="108"/>
      <c r="L17" s="107"/>
      <c r="M17" s="110"/>
      <c r="N17" s="110"/>
      <c r="O17" s="111"/>
      <c r="P17" s="112" t="s">
        <v>130</v>
      </c>
    </row>
    <row r="18" spans="1:24" s="53" customFormat="1">
      <c r="A18" s="51" t="s">
        <v>102</v>
      </c>
      <c r="B18" s="103" t="s">
        <v>37</v>
      </c>
      <c r="C18" s="104"/>
      <c r="D18" s="105"/>
      <c r="E18" s="105">
        <v>279</v>
      </c>
      <c r="F18" s="105">
        <v>324</v>
      </c>
      <c r="G18" s="106">
        <v>324</v>
      </c>
      <c r="H18" s="107"/>
      <c r="I18" s="108"/>
      <c r="J18" s="109"/>
      <c r="K18" s="108"/>
      <c r="L18" s="107"/>
      <c r="M18" s="110"/>
      <c r="N18" s="110"/>
      <c r="O18" s="111"/>
      <c r="P18" s="112" t="s">
        <v>131</v>
      </c>
    </row>
    <row r="19" spans="1:24" s="53" customFormat="1">
      <c r="A19" s="51" t="s">
        <v>104</v>
      </c>
      <c r="B19" s="103" t="s">
        <v>39</v>
      </c>
      <c r="C19" s="104"/>
      <c r="D19" s="105"/>
      <c r="E19" s="105">
        <v>0</v>
      </c>
      <c r="F19" s="105">
        <v>103</v>
      </c>
      <c r="G19" s="106">
        <v>176</v>
      </c>
      <c r="H19" s="107"/>
      <c r="I19" s="108"/>
      <c r="J19" s="109"/>
      <c r="K19" s="108"/>
      <c r="L19" s="107"/>
      <c r="M19" s="110"/>
      <c r="N19" s="110"/>
      <c r="O19" s="111"/>
      <c r="P19" s="112" t="s">
        <v>132</v>
      </c>
    </row>
    <row r="20" spans="1:24" s="53" customFormat="1">
      <c r="A20" s="51" t="s">
        <v>106</v>
      </c>
      <c r="B20" s="103" t="s">
        <v>41</v>
      </c>
      <c r="C20" s="104"/>
      <c r="D20" s="105"/>
      <c r="E20" s="105">
        <f>168+210</f>
        <v>378</v>
      </c>
      <c r="F20" s="105">
        <f>168+210</f>
        <v>378</v>
      </c>
      <c r="G20" s="106">
        <f>168+210</f>
        <v>378</v>
      </c>
      <c r="H20" s="107"/>
      <c r="I20" s="108"/>
      <c r="J20" s="109"/>
      <c r="K20" s="108"/>
      <c r="L20" s="107"/>
      <c r="M20" s="110"/>
      <c r="N20" s="110"/>
      <c r="O20" s="111"/>
      <c r="P20" s="112" t="s">
        <v>133</v>
      </c>
    </row>
    <row r="21" spans="1:24" s="53" customFormat="1">
      <c r="A21" s="51"/>
      <c r="B21" s="58"/>
      <c r="C21" s="81"/>
      <c r="D21" s="54"/>
      <c r="E21" s="54"/>
      <c r="F21" s="54"/>
      <c r="G21" s="55"/>
      <c r="I21" s="7"/>
      <c r="J21" s="8"/>
      <c r="K21" s="7"/>
      <c r="M21" s="9"/>
      <c r="N21" s="9"/>
      <c r="O21" s="61"/>
      <c r="P21" s="63"/>
    </row>
    <row r="22" spans="1:24" s="53" customFormat="1" ht="24.95">
      <c r="A22" s="51">
        <v>1</v>
      </c>
      <c r="B22" s="58" t="s">
        <v>43</v>
      </c>
      <c r="C22" s="81" t="s">
        <v>44</v>
      </c>
      <c r="D22" s="54"/>
      <c r="E22" s="54">
        <f>-694+1652</f>
        <v>958</v>
      </c>
      <c r="F22" s="54">
        <f>-1189+2831</f>
        <v>1642</v>
      </c>
      <c r="G22" s="55">
        <f>-1189+2831</f>
        <v>1642</v>
      </c>
      <c r="I22" s="7"/>
      <c r="J22" s="8"/>
      <c r="K22" s="7"/>
      <c r="M22" s="9"/>
      <c r="N22" s="9"/>
      <c r="O22" s="61"/>
      <c r="P22" s="63" t="s">
        <v>45</v>
      </c>
    </row>
    <row r="23" spans="1:24" s="53" customFormat="1" ht="24.95">
      <c r="A23" s="51">
        <v>1</v>
      </c>
      <c r="B23" s="58" t="s">
        <v>48</v>
      </c>
      <c r="C23" s="81" t="s">
        <v>49</v>
      </c>
      <c r="D23" s="54"/>
      <c r="E23" s="115">
        <v>900</v>
      </c>
      <c r="F23" s="54">
        <v>0</v>
      </c>
      <c r="G23" s="55">
        <v>0</v>
      </c>
      <c r="I23" s="7"/>
      <c r="J23" s="8"/>
      <c r="K23" s="7"/>
      <c r="M23" s="9"/>
      <c r="N23" s="9"/>
      <c r="O23" s="61"/>
      <c r="P23" s="63" t="s">
        <v>109</v>
      </c>
      <c r="S23" s="53" t="s">
        <v>51</v>
      </c>
      <c r="U23" s="53" t="s">
        <v>52</v>
      </c>
      <c r="V23" s="114">
        <v>-140.92341666666667</v>
      </c>
      <c r="W23" s="114">
        <v>-241.58299999999997</v>
      </c>
      <c r="X23" s="114">
        <v>-241.58299999999997</v>
      </c>
    </row>
    <row r="24" spans="1:24" s="53" customFormat="1" ht="12.95">
      <c r="A24" s="51">
        <v>4</v>
      </c>
      <c r="B24" s="64" t="s">
        <v>53</v>
      </c>
      <c r="C24" s="82" t="s">
        <v>54</v>
      </c>
      <c r="D24" s="56"/>
      <c r="E24" s="120">
        <v>400</v>
      </c>
      <c r="F24" s="120">
        <v>600</v>
      </c>
      <c r="G24" s="121">
        <v>800</v>
      </c>
      <c r="K24" s="7"/>
      <c r="M24" s="9" t="e">
        <f>D24-#REF!</f>
        <v>#REF!</v>
      </c>
      <c r="N24" s="9" t="e">
        <f>E24-#REF!</f>
        <v>#REF!</v>
      </c>
      <c r="O24" s="61" t="e">
        <f>K24-#REF!</f>
        <v>#REF!</v>
      </c>
      <c r="P24" s="63" t="s">
        <v>55</v>
      </c>
      <c r="S24" s="53" t="s">
        <v>56</v>
      </c>
      <c r="U24" s="53" t="s">
        <v>52</v>
      </c>
      <c r="V24" s="114">
        <v>-46.652666666666661</v>
      </c>
      <c r="W24" s="114">
        <v>-79.975999999999999</v>
      </c>
      <c r="X24" s="114">
        <v>-79.975999999999999</v>
      </c>
    </row>
    <row r="25" spans="1:24" s="53" customFormat="1">
      <c r="A25" s="51">
        <v>4</v>
      </c>
      <c r="B25" s="27"/>
      <c r="C25" s="83"/>
      <c r="D25" s="7"/>
      <c r="E25" s="7"/>
      <c r="F25" s="92"/>
      <c r="G25" s="93"/>
      <c r="I25" s="7"/>
      <c r="J25" s="8"/>
      <c r="K25" s="7"/>
      <c r="M25" s="9" t="e">
        <f>I25-#REF!</f>
        <v>#REF!</v>
      </c>
      <c r="N25" s="9">
        <f>J25-D25</f>
        <v>0</v>
      </c>
      <c r="O25" s="61">
        <f>K25-H25</f>
        <v>0</v>
      </c>
      <c r="P25" s="65"/>
      <c r="V25" s="114"/>
      <c r="W25" s="114"/>
      <c r="X25" s="114"/>
    </row>
    <row r="26" spans="1:24" s="53" customFormat="1" ht="12.95">
      <c r="A26" s="51"/>
      <c r="B26" s="28" t="s">
        <v>57</v>
      </c>
      <c r="C26" s="84"/>
      <c r="D26" s="10">
        <f>SUM(D7:D25)</f>
        <v>0</v>
      </c>
      <c r="E26" s="10">
        <f>SUM(E7:E25)</f>
        <v>7356</v>
      </c>
      <c r="F26" s="10">
        <f>SUM(F7:F25)</f>
        <v>9517</v>
      </c>
      <c r="G26" s="40">
        <f>SUM(G7:G25)</f>
        <v>11523</v>
      </c>
      <c r="H26" s="57"/>
      <c r="I26" s="10">
        <f>SUM(I7:I25)</f>
        <v>0</v>
      </c>
      <c r="J26" s="10">
        <f>SUM(J7:J25)</f>
        <v>0</v>
      </c>
      <c r="K26" s="10">
        <f>SUM(K7:K25)</f>
        <v>0</v>
      </c>
      <c r="L26" s="57"/>
      <c r="M26" s="10" t="e">
        <f>SUM(M7:M25)</f>
        <v>#REF!</v>
      </c>
      <c r="N26" s="10" t="e">
        <f>SUM(N7:N25)</f>
        <v>#REF!</v>
      </c>
      <c r="O26" s="62" t="e">
        <f>SUM(O7:O25)</f>
        <v>#REF!</v>
      </c>
      <c r="P26" s="65"/>
      <c r="S26" s="53" t="s">
        <v>58</v>
      </c>
      <c r="U26" s="53" t="s">
        <v>52</v>
      </c>
      <c r="V26" s="114">
        <v>-98.670833333333334</v>
      </c>
      <c r="W26" s="114">
        <v>-169.15</v>
      </c>
      <c r="X26" s="114">
        <v>-169.15</v>
      </c>
    </row>
    <row r="27" spans="1:24" s="53" customFormat="1">
      <c r="A27" s="51"/>
      <c r="B27" s="29"/>
      <c r="C27" s="12"/>
      <c r="D27" s="94"/>
      <c r="E27" s="94"/>
      <c r="F27" s="94"/>
      <c r="G27" s="95"/>
      <c r="P27" s="65"/>
      <c r="S27" s="53" t="s">
        <v>59</v>
      </c>
      <c r="U27" s="53" t="s">
        <v>52</v>
      </c>
      <c r="V27" s="114">
        <v>-33.851999999999997</v>
      </c>
      <c r="W27" s="114">
        <v>-58.031999999999996</v>
      </c>
      <c r="X27" s="114">
        <v>-58.031999999999996</v>
      </c>
    </row>
    <row r="28" spans="1:24" s="53" customFormat="1" ht="12.95">
      <c r="A28" s="51"/>
      <c r="B28" s="30" t="s">
        <v>60</v>
      </c>
      <c r="C28" s="23"/>
      <c r="D28" s="96"/>
      <c r="E28" s="96"/>
      <c r="F28" s="96"/>
      <c r="G28" s="97"/>
      <c r="P28" s="65"/>
      <c r="S28" s="53" t="s">
        <v>58</v>
      </c>
      <c r="U28" s="53" t="s">
        <v>61</v>
      </c>
      <c r="V28" s="114">
        <v>126.86395014583148</v>
      </c>
      <c r="W28" s="114">
        <v>217.48105739285396</v>
      </c>
      <c r="X28" s="114">
        <v>217.48105739285396</v>
      </c>
    </row>
    <row r="29" spans="1:24" s="53" customFormat="1">
      <c r="A29" s="51"/>
      <c r="B29" s="58" t="s">
        <v>62</v>
      </c>
      <c r="C29" s="81"/>
      <c r="D29" s="54"/>
      <c r="E29" s="54">
        <v>-2700</v>
      </c>
      <c r="F29" s="54">
        <v>-2700</v>
      </c>
      <c r="G29" s="55">
        <v>-2700</v>
      </c>
      <c r="I29" s="7"/>
      <c r="J29" s="8"/>
      <c r="K29" s="7"/>
      <c r="M29" s="9" t="e">
        <f>I29-#REF!</f>
        <v>#REF!</v>
      </c>
      <c r="N29" s="9" t="e">
        <f>J29-#REF!</f>
        <v>#REF!</v>
      </c>
      <c r="O29" s="61">
        <f>K29-H29</f>
        <v>0</v>
      </c>
      <c r="P29" s="63" t="s">
        <v>110</v>
      </c>
      <c r="S29" s="53" t="s">
        <v>59</v>
      </c>
      <c r="U29" s="53" t="s">
        <v>61</v>
      </c>
      <c r="V29" s="114">
        <v>1.365</v>
      </c>
      <c r="W29" s="114">
        <v>2.34</v>
      </c>
      <c r="X29" s="114">
        <v>2.34</v>
      </c>
    </row>
    <row r="30" spans="1:24" s="53" customFormat="1" ht="24.95">
      <c r="A30" s="51">
        <v>5</v>
      </c>
      <c r="B30" s="58" t="s">
        <v>66</v>
      </c>
      <c r="C30" s="81"/>
      <c r="D30" s="54"/>
      <c r="E30" s="54">
        <v>-273</v>
      </c>
      <c r="F30" s="54">
        <v>-1020</v>
      </c>
      <c r="G30" s="55">
        <v>-1920</v>
      </c>
      <c r="I30" s="7"/>
      <c r="J30" s="8"/>
      <c r="K30" s="7"/>
      <c r="M30" s="9"/>
      <c r="N30" s="9"/>
      <c r="O30" s="61"/>
      <c r="P30" s="63" t="s">
        <v>67</v>
      </c>
      <c r="V30" s="114"/>
      <c r="W30" s="114"/>
      <c r="X30" s="114"/>
    </row>
    <row r="31" spans="1:24" s="53" customFormat="1">
      <c r="A31" s="51"/>
      <c r="B31" s="58" t="s">
        <v>68</v>
      </c>
      <c r="C31" s="81"/>
      <c r="D31" s="54"/>
      <c r="E31" s="54">
        <v>-1799</v>
      </c>
      <c r="F31" s="54">
        <v>-3084</v>
      </c>
      <c r="G31" s="55">
        <v>-3084</v>
      </c>
      <c r="I31" s="7"/>
      <c r="J31" s="8"/>
      <c r="K31" s="7"/>
      <c r="M31" s="9"/>
      <c r="N31" s="9"/>
      <c r="O31" s="61"/>
      <c r="P31" s="63" t="s">
        <v>18</v>
      </c>
      <c r="S31" s="53" t="s">
        <v>69</v>
      </c>
      <c r="U31" s="53" t="s">
        <v>52</v>
      </c>
      <c r="V31" s="114">
        <v>-320.93599999999998</v>
      </c>
      <c r="W31" s="114">
        <v>-550.17599999999993</v>
      </c>
      <c r="X31" s="114">
        <v>-550.17599999999993</v>
      </c>
    </row>
    <row r="32" spans="1:24" s="53" customFormat="1">
      <c r="A32" s="51">
        <v>1</v>
      </c>
      <c r="C32" s="81"/>
      <c r="D32" s="54"/>
      <c r="E32" s="54"/>
      <c r="F32" s="54"/>
      <c r="G32" s="55"/>
      <c r="I32" s="7"/>
      <c r="J32" s="8"/>
      <c r="K32" s="7"/>
      <c r="M32" s="9"/>
      <c r="N32" s="9"/>
      <c r="O32" s="61"/>
      <c r="S32" s="53" t="s">
        <v>69</v>
      </c>
      <c r="U32" s="53" t="s">
        <v>61</v>
      </c>
      <c r="V32" s="114">
        <v>218.12700000000001</v>
      </c>
      <c r="W32" s="114">
        <v>373.93200000000002</v>
      </c>
      <c r="X32" s="114">
        <v>373.93200000000002</v>
      </c>
    </row>
    <row r="33" spans="1:24" s="53" customFormat="1" ht="37.5">
      <c r="A33" s="51">
        <v>1</v>
      </c>
      <c r="B33" s="58" t="s">
        <v>111</v>
      </c>
      <c r="C33" s="81" t="s">
        <v>112</v>
      </c>
      <c r="D33" s="54"/>
      <c r="E33" s="116"/>
      <c r="F33" s="116"/>
      <c r="G33" s="117"/>
      <c r="I33" s="7"/>
      <c r="J33" s="8"/>
      <c r="K33" s="7"/>
      <c r="M33" s="9" t="e">
        <f>I33-#REF!</f>
        <v>#REF!</v>
      </c>
      <c r="N33" s="9" t="e">
        <f>J33-#REF!</f>
        <v>#REF!</v>
      </c>
      <c r="O33" s="61">
        <f>K33-H33</f>
        <v>0</v>
      </c>
      <c r="P33" s="63" t="s">
        <v>113</v>
      </c>
      <c r="V33" s="114"/>
      <c r="W33" s="114"/>
      <c r="X33" s="114"/>
    </row>
    <row r="34" spans="1:24" s="53" customFormat="1" ht="26.25" customHeight="1">
      <c r="A34" s="51">
        <v>1</v>
      </c>
      <c r="B34" s="58" t="s">
        <v>70</v>
      </c>
      <c r="C34" s="81"/>
      <c r="D34" s="54"/>
      <c r="E34" s="54"/>
      <c r="F34" s="54"/>
      <c r="G34" s="55"/>
      <c r="I34" s="7"/>
      <c r="J34" s="8"/>
      <c r="K34" s="7"/>
      <c r="M34" s="9"/>
      <c r="N34" s="9"/>
      <c r="O34" s="61"/>
      <c r="P34" s="69" t="s">
        <v>114</v>
      </c>
      <c r="S34" s="53" t="s">
        <v>73</v>
      </c>
      <c r="U34" s="53" t="s">
        <v>52</v>
      </c>
      <c r="V34" s="114">
        <v>-150.67791666666665</v>
      </c>
      <c r="W34" s="114">
        <v>-258.30499999999995</v>
      </c>
      <c r="X34" s="114">
        <v>-258.30499999999995</v>
      </c>
    </row>
    <row r="35" spans="1:24" s="53" customFormat="1">
      <c r="A35" s="51">
        <v>1</v>
      </c>
      <c r="B35" s="59" t="s">
        <v>72</v>
      </c>
      <c r="C35" s="81"/>
      <c r="D35" s="54"/>
      <c r="E35" s="54">
        <f>-321+218</f>
        <v>-103</v>
      </c>
      <c r="F35" s="54">
        <f>-550+374</f>
        <v>-176</v>
      </c>
      <c r="G35" s="55">
        <f>-550+374</f>
        <v>-176</v>
      </c>
      <c r="I35" s="7"/>
      <c r="J35" s="8"/>
      <c r="K35" s="7"/>
      <c r="M35" s="9"/>
      <c r="N35" s="9"/>
      <c r="O35" s="61"/>
      <c r="P35" s="70"/>
      <c r="S35" s="53" t="s">
        <v>73</v>
      </c>
      <c r="U35" s="53" t="s">
        <v>61</v>
      </c>
      <c r="V35" s="114">
        <v>127.683325</v>
      </c>
      <c r="W35" s="114">
        <v>218.88569999999999</v>
      </c>
      <c r="X35" s="114">
        <v>218.88569999999999</v>
      </c>
    </row>
    <row r="36" spans="1:24" s="53" customFormat="1">
      <c r="A36" s="51"/>
      <c r="B36" s="59" t="s">
        <v>74</v>
      </c>
      <c r="C36" s="81"/>
      <c r="D36" s="54"/>
      <c r="E36" s="54">
        <f>-141-47</f>
        <v>-188</v>
      </c>
      <c r="F36" s="54">
        <f>-242-80</f>
        <v>-322</v>
      </c>
      <c r="G36" s="55">
        <f>-242-80</f>
        <v>-322</v>
      </c>
      <c r="I36" s="7"/>
      <c r="J36" s="8"/>
      <c r="K36" s="7"/>
      <c r="M36" s="9"/>
      <c r="N36" s="9"/>
      <c r="O36" s="61"/>
      <c r="P36" s="70"/>
      <c r="V36" s="114"/>
      <c r="W36" s="114"/>
      <c r="X36" s="114"/>
    </row>
    <row r="37" spans="1:24" s="53" customFormat="1">
      <c r="A37" s="51"/>
      <c r="B37" s="59" t="s">
        <v>75</v>
      </c>
      <c r="C37" s="81"/>
      <c r="D37" s="54"/>
      <c r="E37" s="54">
        <f>-99-34+127+2</f>
        <v>-4</v>
      </c>
      <c r="F37" s="54">
        <f>-169-58+217+3</f>
        <v>-7</v>
      </c>
      <c r="G37" s="55">
        <f>-169-58+217+2</f>
        <v>-8</v>
      </c>
      <c r="I37" s="7"/>
      <c r="J37" s="8"/>
      <c r="K37" s="7"/>
      <c r="M37" s="9"/>
      <c r="N37" s="9"/>
      <c r="O37" s="61"/>
      <c r="P37" s="70"/>
      <c r="S37" s="53" t="s">
        <v>77</v>
      </c>
      <c r="U37" s="53" t="s">
        <v>52</v>
      </c>
      <c r="V37" s="114">
        <v>-693.61424999999997</v>
      </c>
      <c r="W37" s="114">
        <v>-1189.0529999999999</v>
      </c>
      <c r="X37" s="114">
        <v>-1189.0529999999999</v>
      </c>
    </row>
    <row r="38" spans="1:24" s="53" customFormat="1">
      <c r="A38" s="51"/>
      <c r="B38" s="59" t="s">
        <v>115</v>
      </c>
      <c r="C38" s="81"/>
      <c r="D38" s="54"/>
      <c r="E38" s="54">
        <f>-151+128</f>
        <v>-23</v>
      </c>
      <c r="F38" s="54">
        <f>-258+219</f>
        <v>-39</v>
      </c>
      <c r="G38" s="55">
        <f>-258+219</f>
        <v>-39</v>
      </c>
      <c r="I38" s="7"/>
      <c r="J38" s="8"/>
      <c r="K38" s="7"/>
      <c r="M38" s="9"/>
      <c r="N38" s="9"/>
      <c r="O38" s="61"/>
      <c r="P38" s="71"/>
      <c r="S38" s="53" t="s">
        <v>77</v>
      </c>
      <c r="U38" s="53" t="s">
        <v>52</v>
      </c>
      <c r="V38" s="114">
        <v>1651.5739916666669</v>
      </c>
      <c r="W38" s="114">
        <v>2831.2697000000003</v>
      </c>
      <c r="X38" s="114">
        <v>2831.2697000000003</v>
      </c>
    </row>
    <row r="39" spans="1:24" s="53" customFormat="1">
      <c r="A39" s="51"/>
      <c r="B39" s="58" t="s">
        <v>78</v>
      </c>
      <c r="C39" s="81" t="s">
        <v>79</v>
      </c>
      <c r="D39" s="54"/>
      <c r="E39" s="54"/>
      <c r="F39" s="54">
        <v>-204</v>
      </c>
      <c r="G39" s="55">
        <v>-350</v>
      </c>
      <c r="I39" s="13"/>
      <c r="J39" s="8"/>
      <c r="K39" s="7"/>
      <c r="M39" s="9" t="e">
        <f>I39-#REF!</f>
        <v>#REF!</v>
      </c>
      <c r="N39" s="9" t="e">
        <f>J39-#REF!</f>
        <v>#REF!</v>
      </c>
      <c r="O39" s="61">
        <f t="shared" ref="O39:O43" si="0">K39-H39</f>
        <v>0</v>
      </c>
      <c r="P39" s="63" t="s">
        <v>80</v>
      </c>
      <c r="V39" s="114"/>
      <c r="W39" s="114"/>
      <c r="X39" s="114"/>
    </row>
    <row r="40" spans="1:24" s="53" customFormat="1" ht="24.95">
      <c r="A40" s="51">
        <v>3</v>
      </c>
      <c r="B40" s="58" t="s">
        <v>81</v>
      </c>
      <c r="C40" s="81" t="s">
        <v>82</v>
      </c>
      <c r="D40" s="54"/>
      <c r="F40" s="54">
        <v>-200</v>
      </c>
      <c r="G40" s="55">
        <v>-200</v>
      </c>
      <c r="I40" s="7"/>
      <c r="J40" s="8"/>
      <c r="K40" s="7"/>
      <c r="M40" s="9" t="e">
        <f>I40-#REF!</f>
        <v>#REF!</v>
      </c>
      <c r="N40" s="9" t="e">
        <f>J40-#REF!</f>
        <v>#REF!</v>
      </c>
      <c r="O40" s="61">
        <f t="shared" si="0"/>
        <v>0</v>
      </c>
      <c r="P40" s="63" t="s">
        <v>116</v>
      </c>
      <c r="S40" s="53" t="s">
        <v>117</v>
      </c>
      <c r="V40" s="114">
        <v>-1798.8209333333327</v>
      </c>
      <c r="W40" s="114">
        <v>-3083.693028571427</v>
      </c>
      <c r="X40" s="114">
        <v>-3083.693028571427</v>
      </c>
    </row>
    <row r="41" spans="1:24" s="53" customFormat="1" ht="24.95">
      <c r="A41" s="51">
        <v>1</v>
      </c>
      <c r="B41" s="67" t="s">
        <v>118</v>
      </c>
      <c r="C41" s="81" t="s">
        <v>119</v>
      </c>
      <c r="D41" s="54"/>
      <c r="E41" s="102"/>
      <c r="F41" s="54"/>
      <c r="G41" s="55">
        <v>-150</v>
      </c>
      <c r="I41" s="6"/>
      <c r="J41" s="14"/>
      <c r="K41" s="6"/>
      <c r="M41" s="9" t="e">
        <f>I41-#REF!</f>
        <v>#REF!</v>
      </c>
      <c r="N41" s="9" t="e">
        <f>J41-#REF!</f>
        <v>#REF!</v>
      </c>
      <c r="O41" s="61">
        <f t="shared" si="0"/>
        <v>0</v>
      </c>
      <c r="P41" s="63" t="s">
        <v>120</v>
      </c>
      <c r="S41" s="53" t="s">
        <v>86</v>
      </c>
      <c r="V41" s="114">
        <v>2380</v>
      </c>
      <c r="W41" s="114">
        <v>2380</v>
      </c>
      <c r="X41" s="114">
        <v>2380</v>
      </c>
    </row>
    <row r="42" spans="1:24" s="53" customFormat="1" ht="24.95">
      <c r="A42" s="51">
        <v>4</v>
      </c>
      <c r="B42" s="68" t="s">
        <v>121</v>
      </c>
      <c r="C42" s="81" t="s">
        <v>122</v>
      </c>
      <c r="D42" s="54"/>
      <c r="E42" s="102"/>
      <c r="F42" s="54"/>
      <c r="G42" s="55">
        <v>-150</v>
      </c>
      <c r="I42" s="7"/>
      <c r="J42" s="8"/>
      <c r="K42" s="7"/>
      <c r="M42" s="9" t="e">
        <f>I42-#REF!</f>
        <v>#REF!</v>
      </c>
      <c r="N42" s="9" t="e">
        <f>J42-#REF!</f>
        <v>#REF!</v>
      </c>
      <c r="O42" s="61">
        <f t="shared" si="0"/>
        <v>0</v>
      </c>
      <c r="P42" s="63" t="s">
        <v>120</v>
      </c>
      <c r="S42" s="53" t="s">
        <v>117</v>
      </c>
      <c r="U42" s="53" t="s">
        <v>61</v>
      </c>
      <c r="V42" s="114">
        <v>187.73650000000001</v>
      </c>
      <c r="W42" s="114">
        <v>321.834</v>
      </c>
      <c r="X42" s="114">
        <v>321.834</v>
      </c>
    </row>
    <row r="43" spans="1:24" s="53" customFormat="1" ht="24.95">
      <c r="A43" s="51">
        <v>3</v>
      </c>
      <c r="B43" s="52" t="s">
        <v>134</v>
      </c>
      <c r="C43" s="81"/>
      <c r="D43" s="54"/>
      <c r="F43" s="91"/>
      <c r="G43" s="55"/>
      <c r="I43" s="7"/>
      <c r="J43" s="8"/>
      <c r="K43" s="7"/>
      <c r="M43" s="9" t="e">
        <f>I43-#REF!</f>
        <v>#REF!</v>
      </c>
      <c r="N43" s="9" t="e">
        <f>J43-#REF!</f>
        <v>#REF!</v>
      </c>
      <c r="O43" s="61">
        <f t="shared" si="0"/>
        <v>0</v>
      </c>
      <c r="P43" s="63" t="s">
        <v>135</v>
      </c>
      <c r="V43" s="114">
        <f>SUM(V23:V42)</f>
        <v>1409.2017501458324</v>
      </c>
      <c r="W43" s="114">
        <f>SUM(W23:W42)</f>
        <v>715.77442882142736</v>
      </c>
      <c r="X43" s="114">
        <f>SUM(X23:X42)</f>
        <v>715.77442882142736</v>
      </c>
    </row>
    <row r="44" spans="1:24" s="53" customFormat="1" ht="12.95">
      <c r="A44" s="51">
        <v>3</v>
      </c>
      <c r="B44" s="66" t="s">
        <v>84</v>
      </c>
      <c r="C44" s="84"/>
      <c r="D44" s="10">
        <f>SUM(D29:D43)</f>
        <v>0</v>
      </c>
      <c r="E44" s="10">
        <f>SUM(E29:E43)</f>
        <v>-5090</v>
      </c>
      <c r="F44" s="10">
        <f>SUM(F29:F43)</f>
        <v>-7752</v>
      </c>
      <c r="G44" s="40">
        <f>SUM(G29:G43)</f>
        <v>-9099</v>
      </c>
      <c r="H44" s="11"/>
      <c r="I44" s="10">
        <f>SUM(I29:I43)</f>
        <v>0</v>
      </c>
      <c r="J44" s="10">
        <f>SUM(J29:J43)</f>
        <v>0</v>
      </c>
      <c r="K44" s="10">
        <f>SUM(K29:K43)</f>
        <v>0</v>
      </c>
      <c r="L44" s="11"/>
      <c r="M44" s="10" t="e">
        <f>SUM(M29:M43)</f>
        <v>#REF!</v>
      </c>
      <c r="N44" s="10" t="e">
        <f>SUM(N29:N43)</f>
        <v>#REF!</v>
      </c>
      <c r="O44" s="10">
        <f>SUM(O29:O43)</f>
        <v>0</v>
      </c>
      <c r="P44" s="1"/>
      <c r="V44" s="113">
        <f>E8+E9+E22+E35+E36+E37+E31+E38</f>
        <v>1409</v>
      </c>
      <c r="W44" s="113">
        <f>F8+F9+F22+F35+F36+F37+F31+F38</f>
        <v>716</v>
      </c>
      <c r="X44" s="113">
        <f>G8+G9+G22+G35+G36+G37+G31+G38</f>
        <v>715</v>
      </c>
    </row>
    <row r="45" spans="1:24" s="53" customFormat="1">
      <c r="A45" s="51">
        <v>4</v>
      </c>
      <c r="B45" s="31"/>
      <c r="C45" s="21"/>
      <c r="D45" s="43"/>
      <c r="E45" s="41"/>
      <c r="F45" s="41"/>
      <c r="G45" s="42"/>
      <c r="H45" s="1"/>
      <c r="I45" s="1"/>
      <c r="J45" s="1"/>
      <c r="K45" s="1"/>
      <c r="L45" s="1"/>
      <c r="M45" s="1"/>
      <c r="N45" s="1"/>
      <c r="O45" s="1"/>
      <c r="P45" s="1"/>
      <c r="V45" s="113">
        <f>V44-V43</f>
        <v>-0.20175014583242046</v>
      </c>
      <c r="W45" s="113">
        <f t="shared" ref="W45:X45" si="1">W44-W43</f>
        <v>0.2255711785726362</v>
      </c>
      <c r="X45" s="113">
        <f t="shared" si="1"/>
        <v>-0.7744288214273638</v>
      </c>
    </row>
    <row r="46" spans="1:24" ht="12.95">
      <c r="A46" s="48"/>
      <c r="B46" s="32" t="s">
        <v>87</v>
      </c>
      <c r="C46" s="15"/>
      <c r="D46" s="16">
        <f>D44+D26</f>
        <v>0</v>
      </c>
      <c r="E46" s="74">
        <f>E44+E26</f>
        <v>2266</v>
      </c>
      <c r="F46" s="98">
        <f>F44+F26</f>
        <v>1765</v>
      </c>
      <c r="G46" s="44">
        <f>G44+G26</f>
        <v>2424</v>
      </c>
      <c r="H46" s="5"/>
      <c r="I46" s="16">
        <f>I44+I26</f>
        <v>0</v>
      </c>
      <c r="J46" s="16">
        <f>J44+J26</f>
        <v>0</v>
      </c>
      <c r="K46" s="16">
        <f>K44+K26</f>
        <v>0</v>
      </c>
      <c r="L46" s="5"/>
      <c r="M46" s="16" t="e">
        <f>M44+M26</f>
        <v>#REF!</v>
      </c>
      <c r="N46" s="16" t="e">
        <f>N44+N26</f>
        <v>#REF!</v>
      </c>
      <c r="O46" s="16" t="e">
        <f>O44+O26</f>
        <v>#REF!</v>
      </c>
    </row>
    <row r="47" spans="1:24">
      <c r="A47" s="48"/>
      <c r="B47" s="33"/>
      <c r="D47" s="20"/>
      <c r="E47" s="20"/>
      <c r="F47" s="20"/>
      <c r="G47" s="45"/>
    </row>
    <row r="48" spans="1:24" ht="12.95">
      <c r="A48" s="48"/>
      <c r="B48" s="34" t="s">
        <v>88</v>
      </c>
      <c r="C48" s="17"/>
      <c r="D48" s="46">
        <v>30417</v>
      </c>
      <c r="E48" s="75">
        <v>30417</v>
      </c>
      <c r="F48" s="99">
        <v>30417</v>
      </c>
      <c r="G48" s="47">
        <v>30417</v>
      </c>
    </row>
    <row r="49" spans="1:11" ht="13.15" customHeight="1">
      <c r="A49" s="48"/>
      <c r="B49" s="33"/>
      <c r="D49" s="20"/>
      <c r="E49" s="20"/>
      <c r="F49" s="20"/>
      <c r="G49" s="45"/>
    </row>
    <row r="50" spans="1:11" ht="13.15" customHeight="1">
      <c r="A50" s="48"/>
      <c r="B50" s="34" t="s">
        <v>89</v>
      </c>
      <c r="C50" s="17"/>
      <c r="D50" s="18">
        <v>9147</v>
      </c>
      <c r="E50" s="76">
        <f>D52</f>
        <v>12535</v>
      </c>
      <c r="F50" s="76">
        <f>E52</f>
        <v>14801</v>
      </c>
      <c r="G50" s="39">
        <f>F52</f>
        <v>16566</v>
      </c>
      <c r="I50" s="9" t="e">
        <f>#REF!</f>
        <v>#REF!</v>
      </c>
      <c r="J50" s="9" t="e">
        <f>I52</f>
        <v>#REF!</v>
      </c>
      <c r="K50" s="9" t="e">
        <f>J52</f>
        <v>#REF!</v>
      </c>
    </row>
    <row r="51" spans="1:11" ht="13.15" customHeight="1">
      <c r="A51" s="48"/>
      <c r="B51" s="26" t="s">
        <v>90</v>
      </c>
      <c r="C51" s="17"/>
      <c r="D51" s="9">
        <v>3388</v>
      </c>
      <c r="E51" s="61">
        <f>E46</f>
        <v>2266</v>
      </c>
      <c r="F51" s="73">
        <f>F46</f>
        <v>1765</v>
      </c>
      <c r="G51" s="101">
        <f>G46</f>
        <v>2424</v>
      </c>
      <c r="I51" s="9">
        <f>-I46</f>
        <v>0</v>
      </c>
      <c r="J51" s="9">
        <f>-J46</f>
        <v>0</v>
      </c>
      <c r="K51" s="9">
        <f>-K46</f>
        <v>0</v>
      </c>
    </row>
    <row r="52" spans="1:11" ht="13.5" thickBot="1">
      <c r="A52" s="48"/>
      <c r="B52" s="35" t="s">
        <v>91</v>
      </c>
      <c r="C52" s="36"/>
      <c r="D52" s="37">
        <f>SUM(D50:D51)</f>
        <v>12535</v>
      </c>
      <c r="E52" s="77">
        <f>SUM(E50:E51)</f>
        <v>14801</v>
      </c>
      <c r="F52" s="100">
        <f t="shared" ref="F52:G52" si="2">SUM(F50:F51)</f>
        <v>16566</v>
      </c>
      <c r="G52" s="38">
        <f t="shared" si="2"/>
        <v>18990</v>
      </c>
      <c r="I52" s="19" t="e">
        <f>SUM(I50:I51)</f>
        <v>#REF!</v>
      </c>
      <c r="J52" s="19" t="e">
        <f>SUM(J50:J51)</f>
        <v>#REF!</v>
      </c>
      <c r="K52" s="19" t="e">
        <f>SUM(K50:K51)</f>
        <v>#REF!</v>
      </c>
    </row>
    <row r="53" spans="1:11">
      <c r="A53" s="48"/>
    </row>
    <row r="54" spans="1:11" ht="12.95" thickBot="1">
      <c r="A54" s="49"/>
    </row>
    <row r="55" spans="1:11">
      <c r="D55" s="1"/>
      <c r="E55" s="1"/>
      <c r="F55" s="1"/>
      <c r="G55" s="1"/>
    </row>
    <row r="56" spans="1:11">
      <c r="D56" s="1"/>
      <c r="E56" s="1"/>
      <c r="F56" s="1"/>
      <c r="G56" s="1"/>
      <c r="K56" s="20"/>
    </row>
    <row r="57" spans="1:11">
      <c r="D57" s="1"/>
      <c r="E57" s="1"/>
      <c r="F57" s="1"/>
      <c r="G57" s="1"/>
      <c r="K57" s="20"/>
    </row>
    <row r="59" spans="1:11">
      <c r="K59" s="20"/>
    </row>
  </sheetData>
  <phoneticPr fontId="9" type="noConversion"/>
  <pageMargins left="0" right="0" top="0" bottom="0" header="0.31496062992125984" footer="0.31496062992125984"/>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58"/>
  <sheetViews>
    <sheetView topLeftCell="A22" workbookViewId="0">
      <selection activeCell="P30" sqref="P30"/>
    </sheetView>
  </sheetViews>
  <sheetFormatPr defaultColWidth="9.140625" defaultRowHeight="12.6"/>
  <cols>
    <col min="1" max="1" width="7" style="1" customWidth="1"/>
    <col min="2" max="2" width="67" style="1" customWidth="1"/>
    <col min="3" max="3" width="67" style="1" hidden="1" customWidth="1"/>
    <col min="4" max="4" width="7.42578125" style="22" bestFit="1" customWidth="1"/>
    <col min="5" max="7" width="7.42578125" style="22" customWidth="1"/>
    <col min="8" max="8" width="2.5703125" style="1" customWidth="1"/>
    <col min="9" max="10" width="7.42578125" style="1" hidden="1" customWidth="1"/>
    <col min="11" max="11" width="8.42578125" style="1" hidden="1" customWidth="1"/>
    <col min="12" max="12" width="2.5703125" style="1" hidden="1" customWidth="1"/>
    <col min="13" max="13" width="7.42578125" style="1" hidden="1" customWidth="1"/>
    <col min="14" max="14" width="10.5703125" style="1" hidden="1" customWidth="1"/>
    <col min="15" max="15" width="0" style="1" hidden="1" customWidth="1"/>
    <col min="16" max="16" width="64" style="1" customWidth="1"/>
    <col min="17" max="16384" width="9.140625" style="1"/>
  </cols>
  <sheetData>
    <row r="1" spans="1:16" ht="12.95">
      <c r="B1" s="2"/>
      <c r="C1" s="2"/>
      <c r="P1" s="3" t="s">
        <v>1</v>
      </c>
    </row>
    <row r="2" spans="1:16" ht="12.95">
      <c r="B2" s="2"/>
      <c r="C2" s="2"/>
      <c r="N2" s="3"/>
    </row>
    <row r="3" spans="1:16" ht="12.95">
      <c r="B3" s="2" t="s">
        <v>92</v>
      </c>
      <c r="C3" s="2"/>
    </row>
    <row r="4" spans="1:16" ht="12.95" thickBot="1">
      <c r="D4" s="79"/>
      <c r="E4" s="79"/>
      <c r="F4" s="79"/>
      <c r="G4" s="79"/>
    </row>
    <row r="5" spans="1:16" ht="39">
      <c r="A5" s="50" t="s">
        <v>123</v>
      </c>
      <c r="B5" s="78" t="s">
        <v>2</v>
      </c>
      <c r="C5" s="80"/>
      <c r="D5" s="85" t="s">
        <v>3</v>
      </c>
      <c r="E5" s="86" t="s">
        <v>4</v>
      </c>
      <c r="F5" s="86" t="s">
        <v>5</v>
      </c>
      <c r="G5" s="87" t="s">
        <v>6</v>
      </c>
      <c r="H5" s="5"/>
      <c r="I5" s="4" t="s">
        <v>7</v>
      </c>
      <c r="J5" s="4" t="s">
        <v>8</v>
      </c>
      <c r="K5" s="4" t="s">
        <v>9</v>
      </c>
      <c r="L5" s="5"/>
      <c r="M5" s="4" t="s">
        <v>7</v>
      </c>
      <c r="N5" s="4" t="s">
        <v>8</v>
      </c>
      <c r="O5" s="60" t="s">
        <v>10</v>
      </c>
      <c r="P5" s="72"/>
    </row>
    <row r="6" spans="1:16" ht="12.95">
      <c r="A6" s="48"/>
      <c r="B6" s="25" t="s">
        <v>12</v>
      </c>
      <c r="C6" s="24"/>
      <c r="D6" s="88"/>
      <c r="E6" s="89"/>
      <c r="F6" s="89"/>
      <c r="G6" s="90"/>
      <c r="P6" s="48"/>
    </row>
    <row r="7" spans="1:16" s="53" customFormat="1">
      <c r="A7" s="51">
        <v>1</v>
      </c>
      <c r="B7" s="103" t="s">
        <v>93</v>
      </c>
      <c r="C7" s="104"/>
      <c r="D7" s="105"/>
      <c r="E7" s="105">
        <v>600</v>
      </c>
      <c r="F7" s="105">
        <v>600</v>
      </c>
      <c r="G7" s="106">
        <v>600</v>
      </c>
      <c r="H7" s="107"/>
      <c r="I7" s="108"/>
      <c r="J7" s="109"/>
      <c r="K7" s="108"/>
      <c r="L7" s="107"/>
      <c r="M7" s="110" t="e">
        <f>I7-#REF!</f>
        <v>#REF!</v>
      </c>
      <c r="N7" s="110" t="e">
        <f>J7-#REF!</f>
        <v>#REF!</v>
      </c>
      <c r="O7" s="111">
        <f>K7-H7</f>
        <v>0</v>
      </c>
      <c r="P7" s="112" t="s">
        <v>136</v>
      </c>
    </row>
    <row r="8" spans="1:16" s="53" customFormat="1">
      <c r="A8" s="51">
        <v>1</v>
      </c>
      <c r="B8" s="58" t="s">
        <v>15</v>
      </c>
      <c r="C8" s="81" t="s">
        <v>16</v>
      </c>
      <c r="D8" s="54"/>
      <c r="E8" s="54">
        <v>2380</v>
      </c>
      <c r="F8" s="54">
        <v>2380</v>
      </c>
      <c r="G8" s="55">
        <v>2380</v>
      </c>
      <c r="I8" s="7"/>
      <c r="J8" s="8"/>
      <c r="K8" s="7"/>
      <c r="M8" s="9" t="e">
        <f>I8-#REF!</f>
        <v>#REF!</v>
      </c>
      <c r="N8" s="9" t="e">
        <f>J8-#REF!</f>
        <v>#REF!</v>
      </c>
      <c r="O8" s="61">
        <f>K8-H8</f>
        <v>0</v>
      </c>
      <c r="P8" s="63" t="s">
        <v>18</v>
      </c>
    </row>
    <row r="9" spans="1:16" s="53" customFormat="1">
      <c r="A9" s="51"/>
      <c r="B9" s="58" t="s">
        <v>94</v>
      </c>
      <c r="C9" s="81"/>
      <c r="D9" s="54"/>
      <c r="E9" s="54">
        <v>188</v>
      </c>
      <c r="F9" s="54">
        <v>322</v>
      </c>
      <c r="G9" s="55">
        <v>322</v>
      </c>
      <c r="I9" s="7"/>
      <c r="J9" s="8"/>
      <c r="K9" s="7"/>
      <c r="M9" s="9"/>
      <c r="N9" s="9"/>
      <c r="O9" s="61"/>
      <c r="P9" s="63" t="s">
        <v>18</v>
      </c>
    </row>
    <row r="10" spans="1:16" s="53" customFormat="1">
      <c r="A10" s="51"/>
      <c r="B10" s="58"/>
      <c r="C10" s="81"/>
      <c r="D10" s="54"/>
      <c r="I10" s="7"/>
      <c r="J10" s="8"/>
      <c r="K10" s="7"/>
      <c r="M10" s="9"/>
      <c r="N10" s="9"/>
      <c r="O10" s="61"/>
      <c r="P10" s="63"/>
    </row>
    <row r="11" spans="1:16" s="53" customFormat="1" ht="37.5">
      <c r="A11" s="51">
        <v>1</v>
      </c>
      <c r="B11" s="103" t="s">
        <v>21</v>
      </c>
      <c r="C11" s="81" t="s">
        <v>22</v>
      </c>
      <c r="D11" s="54"/>
      <c r="E11" s="54"/>
      <c r="F11" s="54"/>
      <c r="G11" s="55"/>
      <c r="I11" s="7"/>
      <c r="J11" s="8"/>
      <c r="K11" s="7"/>
      <c r="M11" s="9"/>
      <c r="N11" s="9"/>
      <c r="O11" s="61"/>
      <c r="P11" s="112" t="s">
        <v>95</v>
      </c>
    </row>
    <row r="12" spans="1:16" s="53" customFormat="1">
      <c r="A12" s="51"/>
      <c r="B12" s="103" t="s">
        <v>24</v>
      </c>
      <c r="C12" s="104"/>
      <c r="D12" s="105"/>
      <c r="E12" s="105">
        <f>130+383</f>
        <v>513</v>
      </c>
      <c r="F12" s="105">
        <f>130+460</f>
        <v>590</v>
      </c>
      <c r="G12" s="106">
        <f>130+460</f>
        <v>590</v>
      </c>
      <c r="H12" s="107"/>
      <c r="I12" s="108"/>
      <c r="J12" s="109"/>
      <c r="K12" s="108"/>
      <c r="L12" s="107"/>
      <c r="M12" s="110"/>
      <c r="N12" s="110"/>
      <c r="O12" s="111"/>
      <c r="P12" s="112" t="s">
        <v>125</v>
      </c>
    </row>
    <row r="13" spans="1:16" s="53" customFormat="1" ht="12.95">
      <c r="A13" s="51"/>
      <c r="B13" s="103" t="s">
        <v>26</v>
      </c>
      <c r="C13" s="104"/>
      <c r="D13" s="105"/>
      <c r="E13" s="105"/>
      <c r="F13" s="118">
        <v>0</v>
      </c>
      <c r="G13" s="119">
        <v>0</v>
      </c>
      <c r="H13" s="107"/>
      <c r="I13" s="108"/>
      <c r="J13" s="109"/>
      <c r="K13" s="108"/>
      <c r="L13" s="107"/>
      <c r="M13" s="110"/>
      <c r="N13" s="110"/>
      <c r="O13" s="111"/>
      <c r="P13" s="112" t="s">
        <v>126</v>
      </c>
    </row>
    <row r="14" spans="1:16" s="53" customFormat="1">
      <c r="A14" s="51"/>
      <c r="B14" s="103" t="s">
        <v>28</v>
      </c>
      <c r="C14" s="104"/>
      <c r="D14" s="105"/>
      <c r="E14" s="105"/>
      <c r="F14" s="105">
        <v>875</v>
      </c>
      <c r="G14" s="106">
        <v>2083</v>
      </c>
      <c r="H14" s="107"/>
      <c r="I14" s="108"/>
      <c r="J14" s="109"/>
      <c r="K14" s="108"/>
      <c r="L14" s="107"/>
      <c r="M14" s="110"/>
      <c r="N14" s="110"/>
      <c r="O14" s="111"/>
      <c r="P14" s="112" t="s">
        <v>137</v>
      </c>
    </row>
    <row r="15" spans="1:16" s="53" customFormat="1">
      <c r="A15" s="51"/>
      <c r="B15" s="103" t="s">
        <v>30</v>
      </c>
      <c r="C15" s="81"/>
      <c r="D15" s="54"/>
      <c r="E15" s="105">
        <v>300</v>
      </c>
      <c r="F15" s="105">
        <v>300</v>
      </c>
      <c r="G15" s="106">
        <v>300</v>
      </c>
      <c r="I15" s="7"/>
      <c r="J15" s="8"/>
      <c r="K15" s="7"/>
      <c r="M15" s="9"/>
      <c r="N15" s="9"/>
      <c r="O15" s="61"/>
      <c r="P15" s="112" t="s">
        <v>138</v>
      </c>
    </row>
    <row r="16" spans="1:16" s="53" customFormat="1">
      <c r="A16" s="51">
        <v>1</v>
      </c>
      <c r="B16" s="103" t="s">
        <v>32</v>
      </c>
      <c r="C16" s="104"/>
      <c r="D16" s="105"/>
      <c r="E16" s="105"/>
      <c r="F16" s="105"/>
      <c r="G16" s="106"/>
      <c r="H16" s="107"/>
      <c r="I16" s="108"/>
      <c r="J16" s="109"/>
      <c r="K16" s="108"/>
      <c r="L16" s="107"/>
      <c r="M16" s="110"/>
      <c r="N16" s="110"/>
      <c r="O16" s="111"/>
      <c r="P16" s="112"/>
    </row>
    <row r="17" spans="1:24" s="53" customFormat="1">
      <c r="A17" s="51" t="s">
        <v>97</v>
      </c>
      <c r="B17" s="103" t="s">
        <v>98</v>
      </c>
      <c r="C17" s="104"/>
      <c r="D17" s="105"/>
      <c r="E17" s="105">
        <v>168</v>
      </c>
      <c r="F17" s="105">
        <v>168</v>
      </c>
      <c r="G17" s="106">
        <v>168</v>
      </c>
      <c r="H17" s="107"/>
      <c r="I17" s="108"/>
      <c r="J17" s="109"/>
      <c r="K17" s="108"/>
      <c r="L17" s="107"/>
      <c r="M17" s="110"/>
      <c r="N17" s="110"/>
      <c r="O17" s="111"/>
      <c r="P17" s="112" t="s">
        <v>129</v>
      </c>
    </row>
    <row r="18" spans="1:24" s="53" customFormat="1">
      <c r="A18" s="51" t="s">
        <v>100</v>
      </c>
      <c r="B18" s="103" t="s">
        <v>35</v>
      </c>
      <c r="C18" s="104"/>
      <c r="D18" s="105"/>
      <c r="E18" s="105">
        <v>292</v>
      </c>
      <c r="F18" s="105">
        <v>500</v>
      </c>
      <c r="G18" s="106">
        <v>500</v>
      </c>
      <c r="H18" s="107"/>
      <c r="I18" s="108"/>
      <c r="J18" s="109"/>
      <c r="K18" s="108"/>
      <c r="L18" s="107"/>
      <c r="M18" s="110"/>
      <c r="N18" s="110"/>
      <c r="O18" s="111"/>
      <c r="P18" s="112" t="s">
        <v>130</v>
      </c>
    </row>
    <row r="19" spans="1:24" s="53" customFormat="1">
      <c r="A19" s="51" t="s">
        <v>102</v>
      </c>
      <c r="B19" s="103" t="s">
        <v>37</v>
      </c>
      <c r="C19" s="104"/>
      <c r="D19" s="105"/>
      <c r="E19" s="105">
        <v>279</v>
      </c>
      <c r="F19" s="105">
        <v>324</v>
      </c>
      <c r="G19" s="106">
        <v>324</v>
      </c>
      <c r="H19" s="107"/>
      <c r="I19" s="108"/>
      <c r="J19" s="109"/>
      <c r="K19" s="108"/>
      <c r="L19" s="107"/>
      <c r="M19" s="110"/>
      <c r="N19" s="110"/>
      <c r="O19" s="111"/>
      <c r="P19" s="112" t="s">
        <v>131</v>
      </c>
    </row>
    <row r="20" spans="1:24" s="53" customFormat="1">
      <c r="A20" s="51" t="s">
        <v>104</v>
      </c>
      <c r="B20" s="103" t="s">
        <v>39</v>
      </c>
      <c r="C20" s="104"/>
      <c r="D20" s="105"/>
      <c r="E20" s="105">
        <v>0</v>
      </c>
      <c r="F20" s="105">
        <v>103</v>
      </c>
      <c r="G20" s="106">
        <v>176</v>
      </c>
      <c r="H20" s="107"/>
      <c r="I20" s="108"/>
      <c r="J20" s="109"/>
      <c r="K20" s="108"/>
      <c r="L20" s="107"/>
      <c r="M20" s="110"/>
      <c r="N20" s="110"/>
      <c r="O20" s="111"/>
      <c r="P20" s="112" t="s">
        <v>132</v>
      </c>
    </row>
    <row r="21" spans="1:24" s="53" customFormat="1">
      <c r="A21" s="51" t="s">
        <v>106</v>
      </c>
      <c r="B21" s="103" t="s">
        <v>41</v>
      </c>
      <c r="C21" s="104"/>
      <c r="D21" s="105"/>
      <c r="E21" s="105">
        <f>168+210</f>
        <v>378</v>
      </c>
      <c r="F21" s="105">
        <f>168+210</f>
        <v>378</v>
      </c>
      <c r="G21" s="106">
        <f>168+210</f>
        <v>378</v>
      </c>
      <c r="H21" s="107"/>
      <c r="I21" s="108"/>
      <c r="J21" s="109"/>
      <c r="K21" s="108"/>
      <c r="L21" s="107"/>
      <c r="M21" s="110"/>
      <c r="N21" s="110"/>
      <c r="O21" s="111"/>
      <c r="P21" s="112" t="s">
        <v>133</v>
      </c>
    </row>
    <row r="22" spans="1:24" s="53" customFormat="1" ht="24.95">
      <c r="A22" s="51"/>
      <c r="B22" s="58" t="s">
        <v>43</v>
      </c>
      <c r="C22" s="81"/>
      <c r="D22" s="54"/>
      <c r="E22" s="54">
        <f>-694+1652</f>
        <v>958</v>
      </c>
      <c r="F22" s="54">
        <f>-1189+2831</f>
        <v>1642</v>
      </c>
      <c r="G22" s="55">
        <f>-1189+2831</f>
        <v>1642</v>
      </c>
      <c r="I22" s="7"/>
      <c r="J22" s="8"/>
      <c r="K22" s="7"/>
      <c r="M22" s="9"/>
      <c r="N22" s="9"/>
      <c r="O22" s="61"/>
      <c r="P22" s="63" t="s">
        <v>45</v>
      </c>
      <c r="R22" s="113"/>
      <c r="S22" s="113"/>
      <c r="T22" s="113"/>
    </row>
    <row r="23" spans="1:24" s="53" customFormat="1" ht="24.95">
      <c r="A23" s="51"/>
      <c r="B23" s="58" t="s">
        <v>48</v>
      </c>
      <c r="C23" s="81" t="s">
        <v>44</v>
      </c>
      <c r="D23" s="54"/>
      <c r="E23" s="115">
        <v>900</v>
      </c>
      <c r="F23" s="54">
        <v>0</v>
      </c>
      <c r="G23" s="55">
        <v>0</v>
      </c>
      <c r="I23" s="7"/>
      <c r="J23" s="8"/>
      <c r="K23" s="7"/>
      <c r="M23" s="9"/>
      <c r="N23" s="9"/>
      <c r="O23" s="61"/>
      <c r="P23" s="63" t="s">
        <v>109</v>
      </c>
    </row>
    <row r="24" spans="1:24" s="53" customFormat="1" ht="12.95">
      <c r="A24" s="51">
        <v>1</v>
      </c>
      <c r="B24" s="64" t="s">
        <v>53</v>
      </c>
      <c r="C24" s="81" t="s">
        <v>49</v>
      </c>
      <c r="D24" s="56"/>
      <c r="E24" s="120">
        <v>0</v>
      </c>
      <c r="F24" s="120">
        <v>0</v>
      </c>
      <c r="G24" s="121">
        <v>0</v>
      </c>
      <c r="K24" s="7"/>
      <c r="M24" s="9" t="e">
        <f>D24-#REF!</f>
        <v>#REF!</v>
      </c>
      <c r="N24" s="9" t="e">
        <f>E24-#REF!</f>
        <v>#REF!</v>
      </c>
      <c r="O24" s="61" t="e">
        <f>K24-#REF!</f>
        <v>#REF!</v>
      </c>
      <c r="P24" s="63" t="s">
        <v>55</v>
      </c>
    </row>
    <row r="25" spans="1:24" s="53" customFormat="1">
      <c r="A25" s="51">
        <v>1</v>
      </c>
      <c r="B25" s="27"/>
      <c r="C25" s="82" t="s">
        <v>54</v>
      </c>
      <c r="D25" s="7"/>
      <c r="E25" s="7"/>
      <c r="F25" s="92"/>
      <c r="G25" s="93"/>
      <c r="I25" s="7"/>
      <c r="J25" s="8"/>
      <c r="K25" s="7"/>
      <c r="M25" s="9" t="e">
        <f>I25-#REF!</f>
        <v>#REF!</v>
      </c>
      <c r="N25" s="9">
        <f>J25-D25</f>
        <v>0</v>
      </c>
      <c r="O25" s="61">
        <f>K25-H25</f>
        <v>0</v>
      </c>
      <c r="P25" s="65"/>
      <c r="S25" s="53" t="s">
        <v>51</v>
      </c>
      <c r="U25" s="53" t="s">
        <v>52</v>
      </c>
      <c r="V25" s="114">
        <v>-140.92341666666667</v>
      </c>
      <c r="W25" s="114">
        <v>-241.58299999999997</v>
      </c>
      <c r="X25" s="114">
        <v>-241.58299999999997</v>
      </c>
    </row>
    <row r="26" spans="1:24" s="53" customFormat="1" ht="12.95">
      <c r="A26" s="51">
        <v>4</v>
      </c>
      <c r="B26" s="28" t="s">
        <v>57</v>
      </c>
      <c r="C26" s="83"/>
      <c r="D26" s="10">
        <f>SUM(D7:D25)</f>
        <v>0</v>
      </c>
      <c r="E26" s="10">
        <f>SUM(E7:E25)</f>
        <v>6956</v>
      </c>
      <c r="F26" s="10">
        <f>SUM(F7:F25)</f>
        <v>8182</v>
      </c>
      <c r="G26" s="40">
        <f>SUM(G7:G25)</f>
        <v>9463</v>
      </c>
      <c r="H26" s="57"/>
      <c r="I26" s="10">
        <f>SUM(I7:I25)</f>
        <v>0</v>
      </c>
      <c r="J26" s="10">
        <f>SUM(J7:J25)</f>
        <v>0</v>
      </c>
      <c r="K26" s="10">
        <f>SUM(K7:K25)</f>
        <v>0</v>
      </c>
      <c r="L26" s="57"/>
      <c r="M26" s="10" t="e">
        <f>SUM(M7:M25)</f>
        <v>#REF!</v>
      </c>
      <c r="N26" s="10" t="e">
        <f>SUM(N7:N25)</f>
        <v>#REF!</v>
      </c>
      <c r="O26" s="62" t="e">
        <f>SUM(O7:O25)</f>
        <v>#REF!</v>
      </c>
      <c r="P26" s="65"/>
      <c r="S26" s="53" t="s">
        <v>56</v>
      </c>
      <c r="U26" s="53" t="s">
        <v>52</v>
      </c>
      <c r="V26" s="114">
        <v>-46.652666666666661</v>
      </c>
      <c r="W26" s="114">
        <v>-79.975999999999999</v>
      </c>
      <c r="X26" s="114">
        <v>-79.975999999999999</v>
      </c>
    </row>
    <row r="27" spans="1:24" s="53" customFormat="1" ht="12.95">
      <c r="A27" s="51">
        <v>4</v>
      </c>
      <c r="B27" s="29"/>
      <c r="C27" s="84"/>
      <c r="D27" s="94"/>
      <c r="E27" s="94"/>
      <c r="F27" s="94"/>
      <c r="G27" s="95"/>
      <c r="P27" s="65"/>
      <c r="V27" s="114"/>
      <c r="W27" s="114"/>
      <c r="X27" s="114"/>
    </row>
    <row r="28" spans="1:24" s="53" customFormat="1" ht="12.95">
      <c r="A28" s="51"/>
      <c r="B28" s="30" t="s">
        <v>60</v>
      </c>
      <c r="C28" s="12"/>
      <c r="D28" s="96"/>
      <c r="E28" s="96"/>
      <c r="F28" s="96"/>
      <c r="G28" s="97"/>
      <c r="P28" s="65"/>
      <c r="S28" s="53" t="s">
        <v>58</v>
      </c>
      <c r="U28" s="53" t="s">
        <v>52</v>
      </c>
      <c r="V28" s="114">
        <v>-98.670833333333334</v>
      </c>
      <c r="W28" s="114">
        <v>-169.15</v>
      </c>
      <c r="X28" s="114">
        <v>-169.15</v>
      </c>
    </row>
    <row r="29" spans="1:24" s="53" customFormat="1" ht="12.95">
      <c r="A29" s="51"/>
      <c r="B29" s="58" t="s">
        <v>62</v>
      </c>
      <c r="C29" s="23"/>
      <c r="D29" s="54"/>
      <c r="E29" s="54">
        <v>-2700</v>
      </c>
      <c r="F29" s="54">
        <v>-2700</v>
      </c>
      <c r="G29" s="55">
        <v>-2700</v>
      </c>
      <c r="I29" s="7"/>
      <c r="J29" s="8"/>
      <c r="K29" s="7"/>
      <c r="M29" s="9" t="e">
        <f>I29-#REF!</f>
        <v>#REF!</v>
      </c>
      <c r="N29" s="9" t="e">
        <f>J29-#REF!</f>
        <v>#REF!</v>
      </c>
      <c r="O29" s="61">
        <f>K29-H29</f>
        <v>0</v>
      </c>
      <c r="P29" s="63" t="s">
        <v>110</v>
      </c>
      <c r="S29" s="53" t="s">
        <v>59</v>
      </c>
      <c r="U29" s="53" t="s">
        <v>52</v>
      </c>
      <c r="V29" s="114">
        <v>-33.851999999999997</v>
      </c>
      <c r="W29" s="114">
        <v>-58.031999999999996</v>
      </c>
      <c r="X29" s="114">
        <v>-58.031999999999996</v>
      </c>
    </row>
    <row r="30" spans="1:24" s="53" customFormat="1" ht="24.95">
      <c r="A30" s="51"/>
      <c r="B30" s="58" t="s">
        <v>66</v>
      </c>
      <c r="C30" s="81"/>
      <c r="D30" s="54"/>
      <c r="E30" s="54">
        <v>-273</v>
      </c>
      <c r="F30" s="54">
        <f>-1020+350</f>
        <v>-670</v>
      </c>
      <c r="G30" s="55">
        <f>-1920+600</f>
        <v>-1320</v>
      </c>
      <c r="I30" s="7"/>
      <c r="J30" s="8"/>
      <c r="K30" s="7"/>
      <c r="M30" s="9"/>
      <c r="N30" s="9"/>
      <c r="O30" s="61"/>
      <c r="P30" s="63" t="s">
        <v>67</v>
      </c>
      <c r="S30" s="53" t="s">
        <v>58</v>
      </c>
      <c r="U30" s="53" t="s">
        <v>61</v>
      </c>
      <c r="V30" s="114">
        <v>126.86395014583148</v>
      </c>
      <c r="W30" s="114">
        <v>217.48105739285396</v>
      </c>
      <c r="X30" s="114">
        <v>217.48105739285396</v>
      </c>
    </row>
    <row r="31" spans="1:24" s="53" customFormat="1">
      <c r="A31" s="51"/>
      <c r="B31" s="58" t="s">
        <v>68</v>
      </c>
      <c r="C31" s="81"/>
      <c r="D31" s="54"/>
      <c r="E31" s="54">
        <v>-1799</v>
      </c>
      <c r="F31" s="54">
        <v>-3084</v>
      </c>
      <c r="G31" s="55">
        <v>-3084</v>
      </c>
      <c r="I31" s="7"/>
      <c r="J31" s="8"/>
      <c r="K31" s="7"/>
      <c r="M31" s="9"/>
      <c r="N31" s="9"/>
      <c r="O31" s="61"/>
      <c r="P31" s="63" t="s">
        <v>18</v>
      </c>
      <c r="S31" s="53" t="s">
        <v>59</v>
      </c>
      <c r="U31" s="53" t="s">
        <v>61</v>
      </c>
      <c r="V31" s="114">
        <v>1.365</v>
      </c>
      <c r="W31" s="114">
        <v>2.34</v>
      </c>
      <c r="X31" s="114">
        <v>2.34</v>
      </c>
    </row>
    <row r="32" spans="1:24" s="53" customFormat="1" ht="37.5">
      <c r="A32" s="51">
        <v>5</v>
      </c>
      <c r="B32" s="58" t="s">
        <v>111</v>
      </c>
      <c r="C32" s="81"/>
      <c r="D32" s="54"/>
      <c r="E32" s="116"/>
      <c r="F32" s="116">
        <v>-420</v>
      </c>
      <c r="G32" s="117">
        <v>-420</v>
      </c>
      <c r="I32" s="7"/>
      <c r="J32" s="8"/>
      <c r="K32" s="7"/>
      <c r="M32" s="9" t="e">
        <f>I32-#REF!</f>
        <v>#REF!</v>
      </c>
      <c r="N32" s="9" t="e">
        <f>J32-#REF!</f>
        <v>#REF!</v>
      </c>
      <c r="O32" s="61">
        <f>K32-H32</f>
        <v>0</v>
      </c>
      <c r="P32" s="63" t="s">
        <v>113</v>
      </c>
      <c r="V32" s="114"/>
      <c r="W32" s="114"/>
      <c r="X32" s="114"/>
    </row>
    <row r="33" spans="1:24" s="53" customFormat="1">
      <c r="A33" s="51"/>
      <c r="B33" s="58" t="s">
        <v>70</v>
      </c>
      <c r="C33" s="81" t="s">
        <v>112</v>
      </c>
      <c r="D33" s="54"/>
      <c r="E33" s="54"/>
      <c r="F33" s="54"/>
      <c r="G33" s="55"/>
      <c r="I33" s="7"/>
      <c r="J33" s="8"/>
      <c r="K33" s="7"/>
      <c r="M33" s="9"/>
      <c r="N33" s="9"/>
      <c r="O33" s="61"/>
      <c r="P33" s="69" t="s">
        <v>114</v>
      </c>
      <c r="S33" s="53" t="s">
        <v>69</v>
      </c>
      <c r="U33" s="53" t="s">
        <v>52</v>
      </c>
      <c r="V33" s="114">
        <v>-320.93599999999998</v>
      </c>
      <c r="W33" s="114">
        <v>-550.17599999999993</v>
      </c>
      <c r="X33" s="114">
        <v>-550.17599999999993</v>
      </c>
    </row>
    <row r="34" spans="1:24" s="53" customFormat="1">
      <c r="A34" s="51">
        <v>1</v>
      </c>
      <c r="B34" s="59" t="s">
        <v>72</v>
      </c>
      <c r="C34" s="81"/>
      <c r="D34" s="54"/>
      <c r="E34" s="54">
        <f>-321+218</f>
        <v>-103</v>
      </c>
      <c r="F34" s="54">
        <f>-550+374</f>
        <v>-176</v>
      </c>
      <c r="G34" s="55">
        <f>-550+374</f>
        <v>-176</v>
      </c>
      <c r="I34" s="7"/>
      <c r="J34" s="8"/>
      <c r="K34" s="7"/>
      <c r="M34" s="9"/>
      <c r="N34" s="9"/>
      <c r="O34" s="61"/>
      <c r="P34" s="70"/>
      <c r="S34" s="53" t="s">
        <v>69</v>
      </c>
      <c r="U34" s="53" t="s">
        <v>61</v>
      </c>
      <c r="V34" s="114">
        <v>218.12700000000001</v>
      </c>
      <c r="W34" s="114">
        <v>373.93200000000002</v>
      </c>
      <c r="X34" s="114">
        <v>373.93200000000002</v>
      </c>
    </row>
    <row r="35" spans="1:24" s="53" customFormat="1">
      <c r="A35" s="51">
        <v>1</v>
      </c>
      <c r="B35" s="59" t="s">
        <v>74</v>
      </c>
      <c r="C35" s="81"/>
      <c r="D35" s="54"/>
      <c r="E35" s="54">
        <f>-141-47</f>
        <v>-188</v>
      </c>
      <c r="F35" s="54">
        <f>-242-80</f>
        <v>-322</v>
      </c>
      <c r="G35" s="55">
        <f>-242-80</f>
        <v>-322</v>
      </c>
      <c r="I35" s="7"/>
      <c r="J35" s="8"/>
      <c r="K35" s="7"/>
      <c r="M35" s="9"/>
      <c r="N35" s="9"/>
      <c r="O35" s="61"/>
      <c r="P35" s="70"/>
      <c r="V35" s="114"/>
      <c r="W35" s="114"/>
      <c r="X35" s="114"/>
    </row>
    <row r="36" spans="1:24" s="53" customFormat="1" ht="26.25" customHeight="1">
      <c r="A36" s="51">
        <v>1</v>
      </c>
      <c r="B36" s="59" t="s">
        <v>75</v>
      </c>
      <c r="C36" s="81"/>
      <c r="D36" s="54"/>
      <c r="E36" s="54">
        <f>-99-34+127+2</f>
        <v>-4</v>
      </c>
      <c r="F36" s="54">
        <f>-169-58+217+3</f>
        <v>-7</v>
      </c>
      <c r="G36" s="55">
        <f>-169-58+217+2</f>
        <v>-8</v>
      </c>
      <c r="I36" s="7"/>
      <c r="J36" s="8"/>
      <c r="K36" s="7"/>
      <c r="M36" s="9"/>
      <c r="N36" s="9"/>
      <c r="O36" s="61"/>
      <c r="P36" s="70"/>
      <c r="S36" s="53" t="s">
        <v>73</v>
      </c>
      <c r="U36" s="53" t="s">
        <v>52</v>
      </c>
      <c r="V36" s="114">
        <v>-150.67791666666665</v>
      </c>
      <c r="W36" s="114">
        <v>-258.30499999999995</v>
      </c>
      <c r="X36" s="114">
        <v>-258.30499999999995</v>
      </c>
    </row>
    <row r="37" spans="1:24" s="53" customFormat="1">
      <c r="A37" s="51">
        <v>1</v>
      </c>
      <c r="B37" s="59" t="s">
        <v>115</v>
      </c>
      <c r="C37" s="81"/>
      <c r="D37" s="54"/>
      <c r="E37" s="54">
        <f>-151+128</f>
        <v>-23</v>
      </c>
      <c r="F37" s="54">
        <f>-258+219</f>
        <v>-39</v>
      </c>
      <c r="G37" s="55">
        <f>-258+219</f>
        <v>-39</v>
      </c>
      <c r="I37" s="7"/>
      <c r="J37" s="8"/>
      <c r="K37" s="7"/>
      <c r="M37" s="9"/>
      <c r="N37" s="9"/>
      <c r="O37" s="61"/>
      <c r="P37" s="71"/>
      <c r="S37" s="53" t="s">
        <v>73</v>
      </c>
      <c r="U37" s="53" t="s">
        <v>61</v>
      </c>
      <c r="V37" s="114">
        <v>127.683325</v>
      </c>
      <c r="W37" s="114">
        <v>218.88569999999999</v>
      </c>
      <c r="X37" s="114">
        <v>218.88569999999999</v>
      </c>
    </row>
    <row r="38" spans="1:24" s="53" customFormat="1">
      <c r="A38" s="51"/>
      <c r="B38" s="58" t="s">
        <v>78</v>
      </c>
      <c r="C38" s="81"/>
      <c r="D38" s="54"/>
      <c r="E38" s="54"/>
      <c r="F38" s="54">
        <v>-204</v>
      </c>
      <c r="G38" s="55">
        <v>-350</v>
      </c>
      <c r="I38" s="13"/>
      <c r="J38" s="8"/>
      <c r="K38" s="7"/>
      <c r="M38" s="9" t="e">
        <f>I38-#REF!</f>
        <v>#REF!</v>
      </c>
      <c r="N38" s="9" t="e">
        <f>J38-#REF!</f>
        <v>#REF!</v>
      </c>
      <c r="O38" s="61">
        <f t="shared" ref="O38:O42" si="0">K38-H38</f>
        <v>0</v>
      </c>
      <c r="P38" s="63" t="s">
        <v>80</v>
      </c>
      <c r="V38" s="114"/>
      <c r="W38" s="114"/>
      <c r="X38" s="114"/>
    </row>
    <row r="39" spans="1:24" s="53" customFormat="1" ht="24.95">
      <c r="A39" s="51"/>
      <c r="B39" s="58" t="s">
        <v>81</v>
      </c>
      <c r="C39" s="81" t="s">
        <v>79</v>
      </c>
      <c r="D39" s="54"/>
      <c r="F39" s="54">
        <v>-200</v>
      </c>
      <c r="G39" s="55">
        <v>-200</v>
      </c>
      <c r="I39" s="7"/>
      <c r="J39" s="8"/>
      <c r="K39" s="7"/>
      <c r="M39" s="9" t="e">
        <f>I39-#REF!</f>
        <v>#REF!</v>
      </c>
      <c r="N39" s="9" t="e">
        <f>J39-#REF!</f>
        <v>#REF!</v>
      </c>
      <c r="O39" s="61">
        <f t="shared" si="0"/>
        <v>0</v>
      </c>
      <c r="P39" s="63" t="s">
        <v>116</v>
      </c>
      <c r="S39" s="53" t="s">
        <v>77</v>
      </c>
      <c r="U39" s="53" t="s">
        <v>52</v>
      </c>
      <c r="V39" s="114">
        <v>-693.61424999999997</v>
      </c>
      <c r="W39" s="114">
        <v>-1189.0529999999999</v>
      </c>
      <c r="X39" s="114">
        <v>-1189.0529999999999</v>
      </c>
    </row>
    <row r="40" spans="1:24" s="53" customFormat="1" ht="24.95">
      <c r="A40" s="51"/>
      <c r="B40" s="67" t="s">
        <v>118</v>
      </c>
      <c r="C40" s="81" t="s">
        <v>82</v>
      </c>
      <c r="D40" s="54"/>
      <c r="E40" s="102"/>
      <c r="F40" s="54"/>
      <c r="G40" s="55">
        <v>-150</v>
      </c>
      <c r="I40" s="6"/>
      <c r="J40" s="14"/>
      <c r="K40" s="6"/>
      <c r="M40" s="9" t="e">
        <f>I40-#REF!</f>
        <v>#REF!</v>
      </c>
      <c r="N40" s="9" t="e">
        <f>J40-#REF!</f>
        <v>#REF!</v>
      </c>
      <c r="O40" s="61">
        <f t="shared" si="0"/>
        <v>0</v>
      </c>
      <c r="P40" s="63" t="s">
        <v>120</v>
      </c>
      <c r="S40" s="53" t="s">
        <v>77</v>
      </c>
      <c r="U40" s="53" t="s">
        <v>52</v>
      </c>
      <c r="V40" s="114">
        <v>1651.5739916666669</v>
      </c>
      <c r="W40" s="114">
        <v>2831.2697000000003</v>
      </c>
      <c r="X40" s="114">
        <v>2831.2697000000003</v>
      </c>
    </row>
    <row r="41" spans="1:24" s="53" customFormat="1" ht="24.95">
      <c r="A41" s="51"/>
      <c r="B41" s="68" t="s">
        <v>121</v>
      </c>
      <c r="C41" s="81" t="s">
        <v>119</v>
      </c>
      <c r="D41" s="54"/>
      <c r="E41" s="102"/>
      <c r="F41" s="54"/>
      <c r="G41" s="55">
        <v>-150</v>
      </c>
      <c r="I41" s="7"/>
      <c r="J41" s="8"/>
      <c r="K41" s="7"/>
      <c r="M41" s="9" t="e">
        <f>I41-#REF!</f>
        <v>#REF!</v>
      </c>
      <c r="N41" s="9" t="e">
        <f>J41-#REF!</f>
        <v>#REF!</v>
      </c>
      <c r="O41" s="61">
        <f t="shared" si="0"/>
        <v>0</v>
      </c>
      <c r="P41" s="63" t="s">
        <v>120</v>
      </c>
      <c r="V41" s="114"/>
      <c r="W41" s="114"/>
      <c r="X41" s="114"/>
    </row>
    <row r="42" spans="1:24" s="53" customFormat="1" ht="24.95">
      <c r="A42" s="51">
        <v>3</v>
      </c>
      <c r="B42" s="52" t="s">
        <v>134</v>
      </c>
      <c r="C42" s="81" t="s">
        <v>122</v>
      </c>
      <c r="D42" s="54"/>
      <c r="F42" s="91"/>
      <c r="G42" s="55"/>
      <c r="I42" s="7"/>
      <c r="J42" s="8"/>
      <c r="K42" s="7"/>
      <c r="M42" s="9" t="e">
        <f>I42-#REF!</f>
        <v>#REF!</v>
      </c>
      <c r="N42" s="9" t="e">
        <f>J42-#REF!</f>
        <v>#REF!</v>
      </c>
      <c r="O42" s="61">
        <f t="shared" si="0"/>
        <v>0</v>
      </c>
      <c r="P42" s="63" t="s">
        <v>135</v>
      </c>
      <c r="S42" s="53" t="s">
        <v>117</v>
      </c>
      <c r="V42" s="114">
        <v>-1798.8209333333327</v>
      </c>
      <c r="W42" s="114">
        <v>-3083.693028571427</v>
      </c>
      <c r="X42" s="114">
        <v>-3083.693028571427</v>
      </c>
    </row>
    <row r="43" spans="1:24" s="53" customFormat="1" ht="12.95">
      <c r="A43" s="51">
        <v>1</v>
      </c>
      <c r="B43" s="66" t="s">
        <v>84</v>
      </c>
      <c r="C43" s="81"/>
      <c r="D43" s="10">
        <f>SUM(D29:D42)</f>
        <v>0</v>
      </c>
      <c r="E43" s="10">
        <f>SUM(E29:E42)</f>
        <v>-5090</v>
      </c>
      <c r="F43" s="10">
        <f>SUM(F29:F42)</f>
        <v>-7822</v>
      </c>
      <c r="G43" s="40">
        <f>SUM(G29:G42)</f>
        <v>-8919</v>
      </c>
      <c r="H43" s="11"/>
      <c r="I43" s="10">
        <f>SUM(I29:I42)</f>
        <v>0</v>
      </c>
      <c r="J43" s="10">
        <f>SUM(J29:J42)</f>
        <v>0</v>
      </c>
      <c r="K43" s="10">
        <f>SUM(K29:K42)</f>
        <v>0</v>
      </c>
      <c r="L43" s="11"/>
      <c r="M43" s="10" t="e">
        <f>SUM(M29:M42)</f>
        <v>#REF!</v>
      </c>
      <c r="N43" s="10" t="e">
        <f>SUM(N29:N42)</f>
        <v>#REF!</v>
      </c>
      <c r="O43" s="10">
        <f>SUM(O29:O42)</f>
        <v>0</v>
      </c>
      <c r="P43" s="1"/>
      <c r="S43" s="53" t="s">
        <v>86</v>
      </c>
      <c r="V43" s="114">
        <v>2380</v>
      </c>
      <c r="W43" s="114">
        <v>2380</v>
      </c>
      <c r="X43" s="114">
        <v>2380</v>
      </c>
    </row>
    <row r="44" spans="1:24" s="53" customFormat="1" ht="12.95">
      <c r="A44" s="51">
        <v>4</v>
      </c>
      <c r="B44" s="31"/>
      <c r="C44" s="84"/>
      <c r="D44" s="43"/>
      <c r="E44" s="41"/>
      <c r="F44" s="41"/>
      <c r="G44" s="42"/>
      <c r="H44" s="1"/>
      <c r="I44" s="1"/>
      <c r="J44" s="1"/>
      <c r="K44" s="1"/>
      <c r="L44" s="1"/>
      <c r="M44" s="1"/>
      <c r="N44" s="1"/>
      <c r="O44" s="1"/>
      <c r="P44" s="1"/>
      <c r="S44" s="53" t="s">
        <v>117</v>
      </c>
      <c r="U44" s="53" t="s">
        <v>61</v>
      </c>
      <c r="V44" s="114">
        <v>187.73650000000001</v>
      </c>
      <c r="W44" s="114">
        <v>321.834</v>
      </c>
      <c r="X44" s="114">
        <v>321.834</v>
      </c>
    </row>
    <row r="45" spans="1:24" s="53" customFormat="1" ht="12.95">
      <c r="A45" s="51">
        <v>3</v>
      </c>
      <c r="B45" s="32" t="s">
        <v>87</v>
      </c>
      <c r="C45" s="21"/>
      <c r="D45" s="16">
        <f>D43+D26</f>
        <v>0</v>
      </c>
      <c r="E45" s="74">
        <f>E43+E26</f>
        <v>1866</v>
      </c>
      <c r="F45" s="98">
        <f>F43+F26</f>
        <v>360</v>
      </c>
      <c r="G45" s="44">
        <f>G43+G26</f>
        <v>544</v>
      </c>
      <c r="H45" s="5"/>
      <c r="I45" s="16">
        <f>I43+I26</f>
        <v>0</v>
      </c>
      <c r="J45" s="16">
        <f>J43+J26</f>
        <v>0</v>
      </c>
      <c r="K45" s="16">
        <f>K43+K26</f>
        <v>0</v>
      </c>
      <c r="L45" s="5"/>
      <c r="M45" s="16" t="e">
        <f>M43+M26</f>
        <v>#REF!</v>
      </c>
      <c r="N45" s="16" t="e">
        <f>N43+N26</f>
        <v>#REF!</v>
      </c>
      <c r="O45" s="16" t="e">
        <f>O43+O26</f>
        <v>#REF!</v>
      </c>
      <c r="P45" s="1"/>
      <c r="V45" s="114">
        <f>SUM(V25:V44)</f>
        <v>1409.2017501458324</v>
      </c>
      <c r="W45" s="114">
        <f>SUM(W25:W44)</f>
        <v>715.77442882142736</v>
      </c>
      <c r="X45" s="114">
        <f>SUM(X25:X44)</f>
        <v>715.77442882142736</v>
      </c>
    </row>
    <row r="46" spans="1:24" s="53" customFormat="1" ht="12.95">
      <c r="A46" s="51">
        <v>3</v>
      </c>
      <c r="B46" s="33"/>
      <c r="C46" s="15"/>
      <c r="D46" s="20"/>
      <c r="E46" s="20"/>
      <c r="F46" s="20"/>
      <c r="G46" s="45"/>
      <c r="H46" s="1"/>
      <c r="I46" s="1"/>
      <c r="J46" s="1"/>
      <c r="K46" s="1"/>
      <c r="L46" s="1"/>
      <c r="M46" s="1"/>
      <c r="N46" s="1"/>
      <c r="O46" s="1"/>
      <c r="P46" s="1"/>
      <c r="V46" s="113">
        <f>E8+E9+E22+E34+E35+E36+E31+E37</f>
        <v>1409</v>
      </c>
      <c r="W46" s="113">
        <f>F8+F9+F22+F34+F35+F36+F31+F37</f>
        <v>716</v>
      </c>
      <c r="X46" s="113">
        <f>G8+G9+G22+G34+G35+G36+G31+G37</f>
        <v>715</v>
      </c>
    </row>
    <row r="47" spans="1:24" s="53" customFormat="1" ht="12.95">
      <c r="A47" s="51">
        <v>4</v>
      </c>
      <c r="B47" s="34" t="s">
        <v>88</v>
      </c>
      <c r="C47" s="1"/>
      <c r="D47" s="46">
        <v>30417</v>
      </c>
      <c r="E47" s="75">
        <v>30417</v>
      </c>
      <c r="F47" s="99">
        <v>30417</v>
      </c>
      <c r="G47" s="47">
        <v>30417</v>
      </c>
      <c r="H47" s="1"/>
      <c r="I47" s="1"/>
      <c r="J47" s="1"/>
      <c r="K47" s="1"/>
      <c r="L47" s="1"/>
      <c r="M47" s="1"/>
      <c r="N47" s="1"/>
      <c r="O47" s="1"/>
      <c r="P47" s="1"/>
      <c r="V47" s="113">
        <f>V46-V45</f>
        <v>-0.20175014583242046</v>
      </c>
      <c r="W47" s="113">
        <f t="shared" ref="W47:X47" si="1">W46-W45</f>
        <v>0.2255711785726362</v>
      </c>
      <c r="X47" s="113">
        <f t="shared" si="1"/>
        <v>-0.7744288214273638</v>
      </c>
    </row>
    <row r="48" spans="1:24" ht="12.95">
      <c r="A48" s="48"/>
      <c r="B48" s="33"/>
      <c r="C48" s="17"/>
      <c r="D48" s="20"/>
      <c r="E48" s="20"/>
      <c r="F48" s="20"/>
      <c r="G48" s="45"/>
    </row>
    <row r="49" spans="1:11" ht="12.95">
      <c r="A49" s="48"/>
      <c r="B49" s="34" t="s">
        <v>89</v>
      </c>
      <c r="D49" s="18">
        <v>9147</v>
      </c>
      <c r="E49" s="76">
        <f>D51</f>
        <v>12535</v>
      </c>
      <c r="F49" s="76">
        <f>E51</f>
        <v>14401</v>
      </c>
      <c r="G49" s="39">
        <f>F51</f>
        <v>14761</v>
      </c>
      <c r="I49" s="9" t="e">
        <f>#REF!</f>
        <v>#REF!</v>
      </c>
      <c r="J49" s="9" t="e">
        <f>I51</f>
        <v>#REF!</v>
      </c>
      <c r="K49" s="9" t="e">
        <f>J51</f>
        <v>#REF!</v>
      </c>
    </row>
    <row r="50" spans="1:11" ht="12.95">
      <c r="A50" s="48"/>
      <c r="B50" s="26" t="s">
        <v>90</v>
      </c>
      <c r="C50" s="17"/>
      <c r="D50" s="9">
        <v>3388</v>
      </c>
      <c r="E50" s="61">
        <f>E45</f>
        <v>1866</v>
      </c>
      <c r="F50" s="73">
        <f>F45</f>
        <v>360</v>
      </c>
      <c r="G50" s="101">
        <f>G45</f>
        <v>544</v>
      </c>
      <c r="I50" s="9">
        <f>-I45</f>
        <v>0</v>
      </c>
      <c r="J50" s="9">
        <f>-J45</f>
        <v>0</v>
      </c>
      <c r="K50" s="9">
        <f>-K45</f>
        <v>0</v>
      </c>
    </row>
    <row r="51" spans="1:11" ht="13.15" customHeight="1" thickBot="1">
      <c r="A51" s="48"/>
      <c r="B51" s="35" t="s">
        <v>91</v>
      </c>
      <c r="C51" s="17"/>
      <c r="D51" s="37">
        <f>SUM(D49:D50)</f>
        <v>12535</v>
      </c>
      <c r="E51" s="77">
        <f>SUM(E49:E50)</f>
        <v>14401</v>
      </c>
      <c r="F51" s="100">
        <f t="shared" ref="F51:G51" si="2">SUM(F49:F50)</f>
        <v>14761</v>
      </c>
      <c r="G51" s="38">
        <f t="shared" si="2"/>
        <v>15305</v>
      </c>
      <c r="I51" s="19" t="e">
        <f>SUM(I49:I50)</f>
        <v>#REF!</v>
      </c>
      <c r="J51" s="19" t="e">
        <f>SUM(J49:J50)</f>
        <v>#REF!</v>
      </c>
      <c r="K51" s="19" t="e">
        <f>SUM(K49:K50)</f>
        <v>#REF!</v>
      </c>
    </row>
    <row r="52" spans="1:11" ht="13.15" customHeight="1" thickBot="1">
      <c r="A52" s="48"/>
      <c r="C52" s="36"/>
    </row>
    <row r="53" spans="1:11" ht="13.15" customHeight="1">
      <c r="A53" s="48"/>
    </row>
    <row r="54" spans="1:11">
      <c r="A54" s="48"/>
      <c r="D54" s="1"/>
      <c r="E54" s="1"/>
      <c r="F54" s="1"/>
      <c r="G54" s="1"/>
    </row>
    <row r="55" spans="1:11">
      <c r="A55" s="48"/>
      <c r="D55" s="1"/>
      <c r="E55" s="1"/>
      <c r="F55" s="1"/>
      <c r="G55" s="1"/>
      <c r="K55" s="20"/>
    </row>
    <row r="56" spans="1:11" ht="12.95" thickBot="1">
      <c r="A56" s="49"/>
      <c r="D56" s="1"/>
      <c r="E56" s="1"/>
      <c r="F56" s="1"/>
      <c r="G56" s="1"/>
      <c r="K56" s="20"/>
    </row>
    <row r="58" spans="1:11">
      <c r="K58"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7CE1D-7206-4398-A04D-7D232CC6E4E9}">
  <dimension ref="A1:X60"/>
  <sheetViews>
    <sheetView topLeftCell="A22" workbookViewId="0">
      <selection activeCell="D71" sqref="D71"/>
    </sheetView>
  </sheetViews>
  <sheetFormatPr defaultColWidth="9.140625" defaultRowHeight="12.6"/>
  <cols>
    <col min="1" max="1" width="7" style="1" customWidth="1"/>
    <col min="2" max="2" width="67" style="1" customWidth="1"/>
    <col min="3" max="3" width="67" style="1" hidden="1" customWidth="1"/>
    <col min="4" max="4" width="7.42578125" style="22" bestFit="1" customWidth="1"/>
    <col min="5" max="7" width="7.42578125" style="22" customWidth="1"/>
    <col min="8" max="8" width="2.5703125" style="1" customWidth="1"/>
    <col min="9" max="10" width="7.42578125" style="1" hidden="1" customWidth="1"/>
    <col min="11" max="11" width="8.42578125" style="1" hidden="1" customWidth="1"/>
    <col min="12" max="12" width="2.5703125" style="1" hidden="1" customWidth="1"/>
    <col min="13" max="13" width="7.42578125" style="1" hidden="1" customWidth="1"/>
    <col min="14" max="14" width="10.5703125" style="1" hidden="1" customWidth="1"/>
    <col min="15" max="15" width="0" style="1" hidden="1" customWidth="1"/>
    <col min="16" max="16" width="64" style="1" customWidth="1"/>
    <col min="17" max="16384" width="9.140625" style="1"/>
  </cols>
  <sheetData>
    <row r="1" spans="1:16" ht="12.95">
      <c r="B1" s="2"/>
      <c r="C1" s="2"/>
      <c r="P1" s="3" t="s">
        <v>1</v>
      </c>
    </row>
    <row r="2" spans="1:16" ht="12.95">
      <c r="B2" s="2"/>
      <c r="C2" s="2"/>
      <c r="N2" s="3"/>
    </row>
    <row r="3" spans="1:16" ht="12.95">
      <c r="B3" s="2" t="s">
        <v>92</v>
      </c>
      <c r="C3" s="2"/>
    </row>
    <row r="4" spans="1:16" ht="12.95" thickBot="1">
      <c r="D4" s="79"/>
      <c r="E4" s="79"/>
      <c r="F4" s="79"/>
      <c r="G4" s="79"/>
    </row>
    <row r="5" spans="1:16" ht="39">
      <c r="A5" s="50" t="s">
        <v>123</v>
      </c>
      <c r="B5" s="78" t="s">
        <v>2</v>
      </c>
      <c r="C5" s="80"/>
      <c r="D5" s="85" t="s">
        <v>3</v>
      </c>
      <c r="E5" s="86" t="s">
        <v>4</v>
      </c>
      <c r="F5" s="86" t="s">
        <v>5</v>
      </c>
      <c r="G5" s="122" t="s">
        <v>6</v>
      </c>
      <c r="H5" s="5"/>
      <c r="I5" s="4" t="s">
        <v>7</v>
      </c>
      <c r="J5" s="4" t="s">
        <v>8</v>
      </c>
      <c r="K5" s="4" t="s">
        <v>9</v>
      </c>
      <c r="L5" s="5"/>
      <c r="M5" s="4" t="s">
        <v>7</v>
      </c>
      <c r="N5" s="4" t="s">
        <v>8</v>
      </c>
      <c r="O5" s="60" t="s">
        <v>10</v>
      </c>
      <c r="P5" s="72"/>
    </row>
    <row r="6" spans="1:16" ht="12.95">
      <c r="A6" s="48"/>
      <c r="B6" s="25" t="s">
        <v>12</v>
      </c>
      <c r="C6" s="24"/>
      <c r="D6" s="88"/>
      <c r="E6" s="89"/>
      <c r="F6" s="89"/>
      <c r="G6" s="90"/>
      <c r="P6" s="48"/>
    </row>
    <row r="7" spans="1:16" s="53" customFormat="1" ht="24.95">
      <c r="A7" s="51">
        <v>1</v>
      </c>
      <c r="B7" s="103" t="s">
        <v>93</v>
      </c>
      <c r="C7" s="104"/>
      <c r="D7" s="105"/>
      <c r="E7" s="105">
        <v>600</v>
      </c>
      <c r="F7" s="105">
        <v>600</v>
      </c>
      <c r="G7" s="106">
        <v>600</v>
      </c>
      <c r="H7" s="107"/>
      <c r="I7" s="108"/>
      <c r="J7" s="109"/>
      <c r="K7" s="108"/>
      <c r="L7" s="107"/>
      <c r="M7" s="110" t="e">
        <f>I7-#REF!</f>
        <v>#REF!</v>
      </c>
      <c r="N7" s="110" t="e">
        <f>J7-#REF!</f>
        <v>#REF!</v>
      </c>
      <c r="O7" s="111">
        <f>K7-H7</f>
        <v>0</v>
      </c>
      <c r="P7" s="112" t="s">
        <v>124</v>
      </c>
    </row>
    <row r="8" spans="1:16" s="53" customFormat="1">
      <c r="A8" s="51">
        <v>1</v>
      </c>
      <c r="B8" s="58" t="s">
        <v>15</v>
      </c>
      <c r="C8" s="81" t="s">
        <v>16</v>
      </c>
      <c r="D8" s="54"/>
      <c r="E8" s="54">
        <v>2380</v>
      </c>
      <c r="F8" s="54">
        <v>2380</v>
      </c>
      <c r="G8" s="55">
        <v>2380</v>
      </c>
      <c r="I8" s="7"/>
      <c r="J8" s="8"/>
      <c r="K8" s="7"/>
      <c r="M8" s="9" t="e">
        <f>I8-#REF!</f>
        <v>#REF!</v>
      </c>
      <c r="N8" s="9" t="e">
        <f>J8-#REF!</f>
        <v>#REF!</v>
      </c>
      <c r="O8" s="61">
        <f>K8-H8</f>
        <v>0</v>
      </c>
      <c r="P8" s="63" t="s">
        <v>18</v>
      </c>
    </row>
    <row r="9" spans="1:16" s="53" customFormat="1">
      <c r="A9" s="51"/>
      <c r="B9" s="58" t="s">
        <v>94</v>
      </c>
      <c r="C9" s="81"/>
      <c r="D9" s="54"/>
      <c r="E9" s="54">
        <v>188</v>
      </c>
      <c r="F9" s="54">
        <v>322</v>
      </c>
      <c r="G9" s="55">
        <v>322</v>
      </c>
      <c r="I9" s="7"/>
      <c r="J9" s="8"/>
      <c r="K9" s="7"/>
      <c r="M9" s="9"/>
      <c r="N9" s="9"/>
      <c r="O9" s="61"/>
      <c r="P9" s="63" t="s">
        <v>18</v>
      </c>
    </row>
    <row r="10" spans="1:16" s="53" customFormat="1" ht="37.5">
      <c r="A10" s="51">
        <v>1</v>
      </c>
      <c r="B10" s="103" t="s">
        <v>21</v>
      </c>
      <c r="C10" s="81" t="s">
        <v>22</v>
      </c>
      <c r="D10" s="54"/>
      <c r="E10" s="54"/>
      <c r="F10" s="54"/>
      <c r="G10" s="55"/>
      <c r="I10" s="7"/>
      <c r="J10" s="8"/>
      <c r="K10" s="7"/>
      <c r="M10" s="9"/>
      <c r="N10" s="9"/>
      <c r="O10" s="61"/>
      <c r="P10" s="112" t="s">
        <v>95</v>
      </c>
    </row>
    <row r="11" spans="1:16" s="53" customFormat="1">
      <c r="A11" s="51"/>
      <c r="B11" s="103" t="s">
        <v>24</v>
      </c>
      <c r="C11" s="104"/>
      <c r="D11" s="105"/>
      <c r="E11" s="105">
        <f>130+383</f>
        <v>513</v>
      </c>
      <c r="F11" s="105">
        <f>130+460</f>
        <v>590</v>
      </c>
      <c r="G11" s="106">
        <f>130+460</f>
        <v>590</v>
      </c>
      <c r="H11" s="107"/>
      <c r="I11" s="108"/>
      <c r="J11" s="109"/>
      <c r="K11" s="108"/>
      <c r="L11" s="107"/>
      <c r="M11" s="110"/>
      <c r="N11" s="110"/>
      <c r="O11" s="111"/>
      <c r="P11" s="112" t="s">
        <v>125</v>
      </c>
    </row>
    <row r="12" spans="1:16" s="53" customFormat="1" ht="12.95">
      <c r="A12" s="51"/>
      <c r="B12" s="103" t="s">
        <v>26</v>
      </c>
      <c r="C12" s="104"/>
      <c r="D12" s="105"/>
      <c r="E12" s="105"/>
      <c r="F12" s="118">
        <v>735</v>
      </c>
      <c r="G12" s="119">
        <v>1260</v>
      </c>
      <c r="H12" s="107"/>
      <c r="I12" s="108"/>
      <c r="J12" s="109"/>
      <c r="K12" s="108"/>
      <c r="L12" s="107"/>
      <c r="M12" s="110"/>
      <c r="N12" s="110"/>
      <c r="O12" s="111"/>
      <c r="P12" s="112" t="s">
        <v>126</v>
      </c>
    </row>
    <row r="13" spans="1:16" s="53" customFormat="1">
      <c r="A13" s="51"/>
      <c r="B13" s="103" t="s">
        <v>28</v>
      </c>
      <c r="C13" s="104"/>
      <c r="D13" s="105"/>
      <c r="E13" s="105"/>
      <c r="F13" s="105">
        <v>875</v>
      </c>
      <c r="G13" s="106">
        <v>2083</v>
      </c>
      <c r="H13" s="107"/>
      <c r="I13" s="108"/>
      <c r="J13" s="109"/>
      <c r="K13" s="108"/>
      <c r="L13" s="107"/>
      <c r="M13" s="110"/>
      <c r="N13" s="110"/>
      <c r="O13" s="111"/>
      <c r="P13" s="112" t="s">
        <v>127</v>
      </c>
    </row>
    <row r="14" spans="1:16" s="53" customFormat="1" ht="24.95">
      <c r="A14" s="51"/>
      <c r="B14" s="103" t="s">
        <v>30</v>
      </c>
      <c r="C14" s="81"/>
      <c r="D14" s="54"/>
      <c r="E14" s="105">
        <v>300</v>
      </c>
      <c r="F14" s="105">
        <v>300</v>
      </c>
      <c r="G14" s="106">
        <v>300</v>
      </c>
      <c r="I14" s="7"/>
      <c r="J14" s="8"/>
      <c r="K14" s="7"/>
      <c r="M14" s="9"/>
      <c r="N14" s="9"/>
      <c r="O14" s="61"/>
      <c r="P14" s="112" t="s">
        <v>128</v>
      </c>
    </row>
    <row r="15" spans="1:16" s="53" customFormat="1">
      <c r="A15" s="51">
        <v>1</v>
      </c>
      <c r="B15" s="103" t="s">
        <v>32</v>
      </c>
      <c r="C15" s="104"/>
      <c r="D15" s="105"/>
      <c r="E15" s="105"/>
      <c r="F15" s="105"/>
      <c r="G15" s="106"/>
      <c r="H15" s="107"/>
      <c r="I15" s="108"/>
      <c r="J15" s="109"/>
      <c r="K15" s="108"/>
      <c r="L15" s="107"/>
      <c r="M15" s="110"/>
      <c r="N15" s="110"/>
      <c r="O15" s="111"/>
      <c r="P15" s="112"/>
    </row>
    <row r="16" spans="1:16" s="53" customFormat="1">
      <c r="A16" s="51" t="s">
        <v>97</v>
      </c>
      <c r="B16" s="103" t="s">
        <v>98</v>
      </c>
      <c r="C16" s="104"/>
      <c r="D16" s="105"/>
      <c r="E16" s="105">
        <v>168</v>
      </c>
      <c r="F16" s="105">
        <v>168</v>
      </c>
      <c r="G16" s="106">
        <v>168</v>
      </c>
      <c r="H16" s="107"/>
      <c r="I16" s="108"/>
      <c r="J16" s="109"/>
      <c r="K16" s="108"/>
      <c r="L16" s="107"/>
      <c r="M16" s="110"/>
      <c r="N16" s="110"/>
      <c r="O16" s="111"/>
      <c r="P16" s="112" t="s">
        <v>129</v>
      </c>
    </row>
    <row r="17" spans="1:24" s="53" customFormat="1">
      <c r="A17" s="51" t="s">
        <v>100</v>
      </c>
      <c r="B17" s="103" t="s">
        <v>35</v>
      </c>
      <c r="C17" s="104"/>
      <c r="D17" s="105"/>
      <c r="E17" s="105">
        <v>292</v>
      </c>
      <c r="F17" s="105">
        <v>500</v>
      </c>
      <c r="G17" s="106">
        <v>500</v>
      </c>
      <c r="H17" s="107"/>
      <c r="I17" s="108"/>
      <c r="J17" s="109"/>
      <c r="K17" s="108"/>
      <c r="L17" s="107"/>
      <c r="M17" s="110"/>
      <c r="N17" s="110"/>
      <c r="O17" s="111"/>
      <c r="P17" s="112" t="s">
        <v>130</v>
      </c>
    </row>
    <row r="18" spans="1:24" s="53" customFormat="1">
      <c r="A18" s="51" t="s">
        <v>102</v>
      </c>
      <c r="B18" s="103" t="s">
        <v>37</v>
      </c>
      <c r="C18" s="104"/>
      <c r="D18" s="105"/>
      <c r="E18" s="105">
        <v>279</v>
      </c>
      <c r="F18" s="105">
        <v>324</v>
      </c>
      <c r="G18" s="106">
        <v>324</v>
      </c>
      <c r="H18" s="107"/>
      <c r="I18" s="108"/>
      <c r="J18" s="109"/>
      <c r="K18" s="108"/>
      <c r="L18" s="107"/>
      <c r="M18" s="110"/>
      <c r="N18" s="110"/>
      <c r="O18" s="111"/>
      <c r="P18" s="112" t="s">
        <v>131</v>
      </c>
    </row>
    <row r="19" spans="1:24" s="53" customFormat="1">
      <c r="A19" s="51" t="s">
        <v>104</v>
      </c>
      <c r="B19" s="103" t="s">
        <v>39</v>
      </c>
      <c r="C19" s="104"/>
      <c r="D19" s="105"/>
      <c r="E19" s="105">
        <v>0</v>
      </c>
      <c r="F19" s="105">
        <v>103</v>
      </c>
      <c r="G19" s="106">
        <v>176</v>
      </c>
      <c r="H19" s="107"/>
      <c r="I19" s="108"/>
      <c r="J19" s="109"/>
      <c r="K19" s="108"/>
      <c r="L19" s="107"/>
      <c r="M19" s="110"/>
      <c r="N19" s="110"/>
      <c r="O19" s="111"/>
      <c r="P19" s="112" t="s">
        <v>132</v>
      </c>
    </row>
    <row r="20" spans="1:24" s="53" customFormat="1">
      <c r="A20" s="51" t="s">
        <v>106</v>
      </c>
      <c r="B20" s="103" t="s">
        <v>41</v>
      </c>
      <c r="C20" s="104"/>
      <c r="D20" s="105"/>
      <c r="E20" s="105">
        <f>168+210</f>
        <v>378</v>
      </c>
      <c r="F20" s="105">
        <f>168+210</f>
        <v>378</v>
      </c>
      <c r="G20" s="106">
        <f>168+210</f>
        <v>378</v>
      </c>
      <c r="H20" s="107"/>
      <c r="I20" s="108"/>
      <c r="J20" s="109"/>
      <c r="K20" s="108"/>
      <c r="L20" s="107"/>
      <c r="M20" s="110"/>
      <c r="N20" s="110"/>
      <c r="O20" s="111"/>
      <c r="P20" s="112" t="s">
        <v>133</v>
      </c>
    </row>
    <row r="21" spans="1:24" s="53" customFormat="1">
      <c r="A21" s="51"/>
      <c r="B21" s="58"/>
      <c r="C21" s="81"/>
      <c r="D21" s="54"/>
      <c r="E21" s="54"/>
      <c r="F21" s="54"/>
      <c r="G21" s="55"/>
      <c r="I21" s="7"/>
      <c r="J21" s="8"/>
      <c r="K21" s="7"/>
      <c r="M21" s="9"/>
      <c r="N21" s="9"/>
      <c r="O21" s="61"/>
      <c r="P21" s="63"/>
    </row>
    <row r="22" spans="1:24" s="53" customFormat="1" ht="24.95">
      <c r="A22" s="51">
        <v>1</v>
      </c>
      <c r="B22" s="58" t="s">
        <v>139</v>
      </c>
      <c r="C22" s="81" t="s">
        <v>44</v>
      </c>
      <c r="D22" s="54"/>
      <c r="E22" s="54">
        <f>-694+1652</f>
        <v>958</v>
      </c>
      <c r="F22" s="54">
        <f>-1189+2831</f>
        <v>1642</v>
      </c>
      <c r="G22" s="55">
        <f>-1189+2831</f>
        <v>1642</v>
      </c>
      <c r="I22" s="7"/>
      <c r="J22" s="8"/>
      <c r="K22" s="7"/>
      <c r="M22" s="9"/>
      <c r="N22" s="9"/>
      <c r="O22" s="61"/>
      <c r="P22" s="63" t="s">
        <v>45</v>
      </c>
    </row>
    <row r="23" spans="1:24" s="53" customFormat="1" ht="24.95">
      <c r="A23" s="51">
        <v>1</v>
      </c>
      <c r="B23" s="58" t="s">
        <v>48</v>
      </c>
      <c r="C23" s="81" t="s">
        <v>49</v>
      </c>
      <c r="D23" s="54"/>
      <c r="E23" s="54">
        <v>900</v>
      </c>
      <c r="F23" s="54">
        <v>0</v>
      </c>
      <c r="G23" s="55">
        <v>0</v>
      </c>
      <c r="I23" s="7"/>
      <c r="J23" s="8"/>
      <c r="K23" s="7"/>
      <c r="M23" s="9"/>
      <c r="N23" s="9"/>
      <c r="O23" s="61"/>
      <c r="P23" s="63" t="s">
        <v>109</v>
      </c>
      <c r="S23" s="53" t="s">
        <v>51</v>
      </c>
      <c r="U23" s="53" t="s">
        <v>52</v>
      </c>
      <c r="V23" s="114">
        <v>-140.92341666666667</v>
      </c>
      <c r="W23" s="114">
        <v>-241.58299999999997</v>
      </c>
      <c r="X23" s="114">
        <v>-241.58299999999997</v>
      </c>
    </row>
    <row r="24" spans="1:24" s="53" customFormat="1" ht="12.95">
      <c r="A24" s="51">
        <v>4</v>
      </c>
      <c r="B24" s="64" t="s">
        <v>53</v>
      </c>
      <c r="C24" s="82" t="s">
        <v>54</v>
      </c>
      <c r="D24" s="56"/>
      <c r="E24" s="120">
        <v>200</v>
      </c>
      <c r="F24" s="120">
        <v>400</v>
      </c>
      <c r="G24" s="121">
        <v>600</v>
      </c>
      <c r="K24" s="7"/>
      <c r="M24" s="9" t="e">
        <f>D24-#REF!</f>
        <v>#REF!</v>
      </c>
      <c r="N24" s="9" t="e">
        <f>E24-#REF!</f>
        <v>#REF!</v>
      </c>
      <c r="O24" s="61" t="e">
        <f>K24-#REF!</f>
        <v>#REF!</v>
      </c>
      <c r="P24" s="63" t="s">
        <v>55</v>
      </c>
      <c r="S24" s="53" t="s">
        <v>56</v>
      </c>
      <c r="U24" s="53" t="s">
        <v>52</v>
      </c>
      <c r="V24" s="114">
        <v>-46.652666666666661</v>
      </c>
      <c r="W24" s="114">
        <v>-79.975999999999999</v>
      </c>
      <c r="X24" s="114">
        <v>-79.975999999999999</v>
      </c>
    </row>
    <row r="25" spans="1:24" s="53" customFormat="1">
      <c r="A25" s="51">
        <v>4</v>
      </c>
      <c r="B25" s="27"/>
      <c r="C25" s="83"/>
      <c r="D25" s="7"/>
      <c r="E25" s="7"/>
      <c r="F25" s="92"/>
      <c r="G25" s="93"/>
      <c r="I25" s="7"/>
      <c r="J25" s="8"/>
      <c r="K25" s="7"/>
      <c r="M25" s="9" t="e">
        <f>I25-#REF!</f>
        <v>#REF!</v>
      </c>
      <c r="N25" s="9">
        <f>J25-D25</f>
        <v>0</v>
      </c>
      <c r="O25" s="61">
        <f>K25-H25</f>
        <v>0</v>
      </c>
      <c r="P25" s="65"/>
      <c r="V25" s="114"/>
      <c r="W25" s="114"/>
      <c r="X25" s="114"/>
    </row>
    <row r="26" spans="1:24" s="53" customFormat="1" ht="12.95">
      <c r="A26" s="51"/>
      <c r="B26" s="28" t="s">
        <v>57</v>
      </c>
      <c r="C26" s="84"/>
      <c r="D26" s="10">
        <f>SUM(D7:D25)</f>
        <v>0</v>
      </c>
      <c r="E26" s="10">
        <f>SUM(E7:E25)</f>
        <v>7156</v>
      </c>
      <c r="F26" s="10">
        <f>SUM(F7:F25)</f>
        <v>9317</v>
      </c>
      <c r="G26" s="40">
        <f>SUM(G7:G25)</f>
        <v>11323</v>
      </c>
      <c r="H26" s="57"/>
      <c r="I26" s="10">
        <f>SUM(I7:I25)</f>
        <v>0</v>
      </c>
      <c r="J26" s="10">
        <f>SUM(J7:J25)</f>
        <v>0</v>
      </c>
      <c r="K26" s="10">
        <f>SUM(K7:K25)</f>
        <v>0</v>
      </c>
      <c r="L26" s="57"/>
      <c r="M26" s="10" t="e">
        <f>SUM(M7:M25)</f>
        <v>#REF!</v>
      </c>
      <c r="N26" s="10" t="e">
        <f>SUM(N7:N25)</f>
        <v>#REF!</v>
      </c>
      <c r="O26" s="62" t="e">
        <f>SUM(O7:O25)</f>
        <v>#REF!</v>
      </c>
      <c r="P26" s="65"/>
      <c r="S26" s="53" t="s">
        <v>58</v>
      </c>
      <c r="U26" s="53" t="s">
        <v>52</v>
      </c>
      <c r="V26" s="114">
        <v>-98.670833333333334</v>
      </c>
      <c r="W26" s="114">
        <v>-169.15</v>
      </c>
      <c r="X26" s="114">
        <v>-169.15</v>
      </c>
    </row>
    <row r="27" spans="1:24" s="53" customFormat="1">
      <c r="A27" s="51"/>
      <c r="B27" s="29"/>
      <c r="C27" s="12"/>
      <c r="D27" s="94"/>
      <c r="E27" s="94"/>
      <c r="F27" s="94"/>
      <c r="G27" s="95"/>
      <c r="P27" s="65"/>
      <c r="S27" s="53" t="s">
        <v>59</v>
      </c>
      <c r="U27" s="53" t="s">
        <v>52</v>
      </c>
      <c r="V27" s="114">
        <v>-33.851999999999997</v>
      </c>
      <c r="W27" s="114">
        <v>-58.031999999999996</v>
      </c>
      <c r="X27" s="114">
        <v>-58.031999999999996</v>
      </c>
    </row>
    <row r="28" spans="1:24" s="53" customFormat="1" ht="12.95">
      <c r="A28" s="51"/>
      <c r="B28" s="30" t="s">
        <v>60</v>
      </c>
      <c r="C28" s="23"/>
      <c r="D28" s="96"/>
      <c r="E28" s="96"/>
      <c r="F28" s="96"/>
      <c r="G28" s="97"/>
      <c r="P28" s="65"/>
      <c r="S28" s="53" t="s">
        <v>58</v>
      </c>
      <c r="U28" s="53" t="s">
        <v>61</v>
      </c>
      <c r="V28" s="114">
        <v>126.86395014583148</v>
      </c>
      <c r="W28" s="114">
        <v>217.48105739285396</v>
      </c>
      <c r="X28" s="114">
        <v>217.48105739285396</v>
      </c>
    </row>
    <row r="29" spans="1:24" s="53" customFormat="1">
      <c r="A29" s="51"/>
      <c r="B29" s="58" t="s">
        <v>140</v>
      </c>
      <c r="C29" s="81"/>
      <c r="D29" s="54"/>
      <c r="E29" s="54">
        <v>-2700</v>
      </c>
      <c r="F29" s="54">
        <v>-2700</v>
      </c>
      <c r="G29" s="55">
        <v>-2700</v>
      </c>
      <c r="I29" s="7"/>
      <c r="J29" s="8"/>
      <c r="K29" s="7"/>
      <c r="M29" s="9" t="e">
        <f>I29-#REF!</f>
        <v>#REF!</v>
      </c>
      <c r="N29" s="9" t="e">
        <f>J29-#REF!</f>
        <v>#REF!</v>
      </c>
      <c r="O29" s="61">
        <f>K29-H29</f>
        <v>0</v>
      </c>
      <c r="P29" s="63" t="s">
        <v>110</v>
      </c>
      <c r="S29" s="53" t="s">
        <v>59</v>
      </c>
      <c r="U29" s="53" t="s">
        <v>61</v>
      </c>
      <c r="V29" s="114">
        <v>1.365</v>
      </c>
      <c r="W29" s="114">
        <v>2.34</v>
      </c>
      <c r="X29" s="114">
        <v>2.34</v>
      </c>
    </row>
    <row r="30" spans="1:24" s="53" customFormat="1">
      <c r="A30" s="51"/>
      <c r="B30" s="58" t="s">
        <v>141</v>
      </c>
      <c r="C30" s="81"/>
      <c r="D30" s="54"/>
      <c r="E30" s="54"/>
      <c r="F30" s="54">
        <v>-2000</v>
      </c>
      <c r="G30" s="55">
        <v>-2000</v>
      </c>
      <c r="I30" s="7"/>
      <c r="J30" s="8"/>
      <c r="K30" s="7"/>
      <c r="M30" s="9"/>
      <c r="N30" s="9"/>
      <c r="O30" s="61"/>
      <c r="P30" s="63" t="s">
        <v>142</v>
      </c>
      <c r="V30" s="114"/>
      <c r="W30" s="114"/>
      <c r="X30" s="114"/>
    </row>
    <row r="31" spans="1:24" s="53" customFormat="1" ht="24.95">
      <c r="A31" s="51">
        <v>5</v>
      </c>
      <c r="B31" s="58" t="s">
        <v>66</v>
      </c>
      <c r="C31" s="81"/>
      <c r="D31" s="54"/>
      <c r="E31" s="54">
        <v>-273</v>
      </c>
      <c r="F31" s="54">
        <v>-1020</v>
      </c>
      <c r="G31" s="55">
        <v>-1920</v>
      </c>
      <c r="I31" s="7"/>
      <c r="J31" s="8"/>
      <c r="K31" s="7"/>
      <c r="M31" s="9"/>
      <c r="N31" s="9"/>
      <c r="O31" s="61"/>
      <c r="P31" s="63" t="s">
        <v>67</v>
      </c>
      <c r="V31" s="114"/>
      <c r="W31" s="114"/>
      <c r="X31" s="114"/>
    </row>
    <row r="32" spans="1:24" s="53" customFormat="1">
      <c r="A32" s="51"/>
      <c r="B32" s="58" t="s">
        <v>68</v>
      </c>
      <c r="C32" s="81"/>
      <c r="D32" s="54"/>
      <c r="E32" s="54">
        <v>-1799</v>
      </c>
      <c r="F32" s="54">
        <v>-3084</v>
      </c>
      <c r="G32" s="55">
        <v>-3084</v>
      </c>
      <c r="I32" s="7"/>
      <c r="J32" s="8"/>
      <c r="K32" s="7"/>
      <c r="M32" s="9"/>
      <c r="N32" s="9"/>
      <c r="O32" s="61"/>
      <c r="P32" s="63" t="s">
        <v>18</v>
      </c>
      <c r="S32" s="53" t="s">
        <v>69</v>
      </c>
      <c r="U32" s="53" t="s">
        <v>52</v>
      </c>
      <c r="V32" s="114">
        <v>-320.93599999999998</v>
      </c>
      <c r="W32" s="114">
        <v>-550.17599999999993</v>
      </c>
      <c r="X32" s="114">
        <v>-550.17599999999993</v>
      </c>
    </row>
    <row r="33" spans="1:24" s="53" customFormat="1">
      <c r="A33" s="51">
        <v>1</v>
      </c>
      <c r="C33" s="81"/>
      <c r="D33" s="54"/>
      <c r="E33" s="54"/>
      <c r="F33" s="54"/>
      <c r="G33" s="55"/>
      <c r="I33" s="7"/>
      <c r="J33" s="8"/>
      <c r="K33" s="7"/>
      <c r="M33" s="9"/>
      <c r="N33" s="9"/>
      <c r="O33" s="61"/>
      <c r="S33" s="53" t="s">
        <v>69</v>
      </c>
      <c r="U33" s="53" t="s">
        <v>61</v>
      </c>
      <c r="V33" s="114">
        <v>218.12700000000001</v>
      </c>
      <c r="W33" s="114">
        <v>373.93200000000002</v>
      </c>
      <c r="X33" s="114">
        <v>373.93200000000002</v>
      </c>
    </row>
    <row r="34" spans="1:24" s="53" customFormat="1" ht="37.5">
      <c r="A34" s="51">
        <v>1</v>
      </c>
      <c r="B34" s="58" t="s">
        <v>111</v>
      </c>
      <c r="C34" s="81" t="s">
        <v>112</v>
      </c>
      <c r="D34" s="54"/>
      <c r="E34" s="116"/>
      <c r="F34" s="116"/>
      <c r="G34" s="117"/>
      <c r="I34" s="7"/>
      <c r="J34" s="8"/>
      <c r="K34" s="7"/>
      <c r="M34" s="9" t="e">
        <f>I34-#REF!</f>
        <v>#REF!</v>
      </c>
      <c r="N34" s="9" t="e">
        <f>J34-#REF!</f>
        <v>#REF!</v>
      </c>
      <c r="O34" s="61">
        <f>K34-H34</f>
        <v>0</v>
      </c>
      <c r="P34" s="63" t="s">
        <v>113</v>
      </c>
      <c r="V34" s="114"/>
      <c r="W34" s="114"/>
      <c r="X34" s="114"/>
    </row>
    <row r="35" spans="1:24" s="53" customFormat="1" ht="13.15" customHeight="1">
      <c r="A35" s="51">
        <v>1</v>
      </c>
      <c r="B35" s="58" t="s">
        <v>70</v>
      </c>
      <c r="C35" s="81"/>
      <c r="D35" s="54"/>
      <c r="E35" s="54"/>
      <c r="F35" s="54"/>
      <c r="G35" s="55"/>
      <c r="I35" s="7"/>
      <c r="J35" s="8"/>
      <c r="K35" s="7"/>
      <c r="M35" s="9"/>
      <c r="N35" s="9"/>
      <c r="O35" s="61"/>
      <c r="P35" s="69" t="s">
        <v>114</v>
      </c>
      <c r="S35" s="53" t="s">
        <v>73</v>
      </c>
      <c r="U35" s="53" t="s">
        <v>52</v>
      </c>
      <c r="V35" s="114">
        <v>-150.67791666666665</v>
      </c>
      <c r="W35" s="114">
        <v>-258.30499999999995</v>
      </c>
      <c r="X35" s="114">
        <v>-258.30499999999995</v>
      </c>
    </row>
    <row r="36" spans="1:24" s="53" customFormat="1">
      <c r="A36" s="51">
        <v>1</v>
      </c>
      <c r="B36" s="59" t="s">
        <v>72</v>
      </c>
      <c r="C36" s="81"/>
      <c r="D36" s="54"/>
      <c r="E36" s="54">
        <f>-321+218</f>
        <v>-103</v>
      </c>
      <c r="F36" s="54">
        <f>-550+374</f>
        <v>-176</v>
      </c>
      <c r="G36" s="55">
        <f>-550+374</f>
        <v>-176</v>
      </c>
      <c r="I36" s="7"/>
      <c r="J36" s="8"/>
      <c r="K36" s="7"/>
      <c r="M36" s="9"/>
      <c r="N36" s="9"/>
      <c r="O36" s="61"/>
      <c r="P36" s="70"/>
      <c r="S36" s="53" t="s">
        <v>73</v>
      </c>
      <c r="U36" s="53" t="s">
        <v>61</v>
      </c>
      <c r="V36" s="114">
        <v>127.683325</v>
      </c>
      <c r="W36" s="114">
        <v>218.88569999999999</v>
      </c>
      <c r="X36" s="114">
        <v>218.88569999999999</v>
      </c>
    </row>
    <row r="37" spans="1:24" s="53" customFormat="1">
      <c r="A37" s="51"/>
      <c r="B37" s="59" t="s">
        <v>74</v>
      </c>
      <c r="C37" s="81"/>
      <c r="D37" s="54"/>
      <c r="E37" s="54">
        <f>-141-47</f>
        <v>-188</v>
      </c>
      <c r="F37" s="54">
        <f>-242-80</f>
        <v>-322</v>
      </c>
      <c r="G37" s="55">
        <f>-242-80</f>
        <v>-322</v>
      </c>
      <c r="I37" s="7"/>
      <c r="J37" s="8"/>
      <c r="K37" s="7"/>
      <c r="M37" s="9"/>
      <c r="N37" s="9"/>
      <c r="O37" s="61"/>
      <c r="P37" s="70"/>
      <c r="V37" s="114"/>
      <c r="W37" s="114"/>
      <c r="X37" s="114"/>
    </row>
    <row r="38" spans="1:24" s="53" customFormat="1">
      <c r="A38" s="51"/>
      <c r="B38" s="59" t="s">
        <v>75</v>
      </c>
      <c r="C38" s="81"/>
      <c r="D38" s="54"/>
      <c r="E38" s="54">
        <f>-99-34+127+2</f>
        <v>-4</v>
      </c>
      <c r="F38" s="54">
        <f>-169-58+217+3</f>
        <v>-7</v>
      </c>
      <c r="G38" s="55">
        <f>-169-58+217+2</f>
        <v>-8</v>
      </c>
      <c r="I38" s="7"/>
      <c r="J38" s="8"/>
      <c r="K38" s="7"/>
      <c r="M38" s="9"/>
      <c r="N38" s="9"/>
      <c r="O38" s="61"/>
      <c r="P38" s="70"/>
      <c r="S38" s="53" t="s">
        <v>77</v>
      </c>
      <c r="U38" s="53" t="s">
        <v>52</v>
      </c>
      <c r="V38" s="114">
        <v>-693.61424999999997</v>
      </c>
      <c r="W38" s="114">
        <v>-1189.0529999999999</v>
      </c>
      <c r="X38" s="114">
        <v>-1189.0529999999999</v>
      </c>
    </row>
    <row r="39" spans="1:24" s="53" customFormat="1">
      <c r="A39" s="51"/>
      <c r="B39" s="59" t="s">
        <v>115</v>
      </c>
      <c r="C39" s="81"/>
      <c r="D39" s="54"/>
      <c r="E39" s="54">
        <f>-151+128</f>
        <v>-23</v>
      </c>
      <c r="F39" s="54">
        <f>-258+219</f>
        <v>-39</v>
      </c>
      <c r="G39" s="55">
        <f>-258+219</f>
        <v>-39</v>
      </c>
      <c r="I39" s="7"/>
      <c r="J39" s="8"/>
      <c r="K39" s="7"/>
      <c r="M39" s="9"/>
      <c r="N39" s="9"/>
      <c r="O39" s="61"/>
      <c r="P39" s="71"/>
      <c r="S39" s="53" t="s">
        <v>77</v>
      </c>
      <c r="U39" s="53" t="s">
        <v>52</v>
      </c>
      <c r="V39" s="114">
        <v>1651.5739916666669</v>
      </c>
      <c r="W39" s="114">
        <v>2831.2697000000003</v>
      </c>
      <c r="X39" s="114">
        <v>2831.2697000000003</v>
      </c>
    </row>
    <row r="40" spans="1:24" s="53" customFormat="1">
      <c r="A40" s="51"/>
      <c r="B40" s="58" t="s">
        <v>78</v>
      </c>
      <c r="C40" s="81" t="s">
        <v>79</v>
      </c>
      <c r="D40" s="54"/>
      <c r="E40" s="54"/>
      <c r="F40" s="54"/>
      <c r="G40" s="55"/>
      <c r="I40" s="13"/>
      <c r="J40" s="8"/>
      <c r="K40" s="7"/>
      <c r="M40" s="9" t="e">
        <f>I40-#REF!</f>
        <v>#REF!</v>
      </c>
      <c r="N40" s="9" t="e">
        <f>J40-#REF!</f>
        <v>#REF!</v>
      </c>
      <c r="O40" s="61">
        <f t="shared" ref="O40:O44" si="0">K40-H40</f>
        <v>0</v>
      </c>
      <c r="P40" s="63" t="s">
        <v>80</v>
      </c>
      <c r="V40" s="114"/>
      <c r="W40" s="114"/>
      <c r="X40" s="114"/>
    </row>
    <row r="41" spans="1:24" s="53" customFormat="1" ht="24.95">
      <c r="A41" s="51">
        <v>3</v>
      </c>
      <c r="B41" s="58" t="s">
        <v>81</v>
      </c>
      <c r="C41" s="81" t="s">
        <v>82</v>
      </c>
      <c r="D41" s="54"/>
      <c r="F41" s="54">
        <v>-200</v>
      </c>
      <c r="G41" s="55">
        <v>-200</v>
      </c>
      <c r="I41" s="7"/>
      <c r="J41" s="8"/>
      <c r="K41" s="7"/>
      <c r="M41" s="9" t="e">
        <f>I41-#REF!</f>
        <v>#REF!</v>
      </c>
      <c r="N41" s="9" t="e">
        <f>J41-#REF!</f>
        <v>#REF!</v>
      </c>
      <c r="O41" s="61">
        <f t="shared" si="0"/>
        <v>0</v>
      </c>
      <c r="P41" s="63" t="s">
        <v>116</v>
      </c>
      <c r="S41" s="53" t="s">
        <v>117</v>
      </c>
      <c r="V41" s="114">
        <v>-1798.8209333333327</v>
      </c>
      <c r="W41" s="114">
        <v>-3083.693028571427</v>
      </c>
      <c r="X41" s="114">
        <v>-3083.693028571427</v>
      </c>
    </row>
    <row r="42" spans="1:24" s="53" customFormat="1" ht="24.95">
      <c r="A42" s="51">
        <v>1</v>
      </c>
      <c r="B42" s="67" t="s">
        <v>118</v>
      </c>
      <c r="C42" s="81" t="s">
        <v>119</v>
      </c>
      <c r="D42" s="54"/>
      <c r="E42" s="102"/>
      <c r="F42" s="54"/>
      <c r="G42" s="55"/>
      <c r="I42" s="6"/>
      <c r="J42" s="14"/>
      <c r="K42" s="6"/>
      <c r="M42" s="9" t="e">
        <f>I42-#REF!</f>
        <v>#REF!</v>
      </c>
      <c r="N42" s="9" t="e">
        <f>J42-#REF!</f>
        <v>#REF!</v>
      </c>
      <c r="O42" s="61">
        <f t="shared" si="0"/>
        <v>0</v>
      </c>
      <c r="P42" s="63" t="s">
        <v>120</v>
      </c>
      <c r="S42" s="53" t="s">
        <v>86</v>
      </c>
      <c r="V42" s="114">
        <v>2380</v>
      </c>
      <c r="W42" s="114">
        <v>2380</v>
      </c>
      <c r="X42" s="114">
        <v>2380</v>
      </c>
    </row>
    <row r="43" spans="1:24" s="53" customFormat="1" ht="24.95">
      <c r="A43" s="51">
        <v>4</v>
      </c>
      <c r="B43" s="68" t="s">
        <v>121</v>
      </c>
      <c r="C43" s="81" t="s">
        <v>122</v>
      </c>
      <c r="D43" s="54"/>
      <c r="E43" s="102"/>
      <c r="F43" s="54"/>
      <c r="G43" s="55">
        <v>-150</v>
      </c>
      <c r="I43" s="7"/>
      <c r="J43" s="8"/>
      <c r="K43" s="7"/>
      <c r="M43" s="9" t="e">
        <f>I43-#REF!</f>
        <v>#REF!</v>
      </c>
      <c r="N43" s="9" t="e">
        <f>J43-#REF!</f>
        <v>#REF!</v>
      </c>
      <c r="O43" s="61">
        <f t="shared" si="0"/>
        <v>0</v>
      </c>
      <c r="P43" s="63" t="s">
        <v>120</v>
      </c>
      <c r="S43" s="53" t="s">
        <v>117</v>
      </c>
      <c r="U43" s="53" t="s">
        <v>61</v>
      </c>
      <c r="V43" s="114">
        <v>187.73650000000001</v>
      </c>
      <c r="W43" s="114">
        <v>321.834</v>
      </c>
      <c r="X43" s="114">
        <v>321.834</v>
      </c>
    </row>
    <row r="44" spans="1:24" s="53" customFormat="1" ht="24.95">
      <c r="A44" s="51">
        <v>3</v>
      </c>
      <c r="B44" s="52" t="s">
        <v>134</v>
      </c>
      <c r="C44" s="81"/>
      <c r="D44" s="54"/>
      <c r="F44" s="91"/>
      <c r="G44" s="55"/>
      <c r="I44" s="7"/>
      <c r="J44" s="8"/>
      <c r="K44" s="7"/>
      <c r="M44" s="9" t="e">
        <f>I44-#REF!</f>
        <v>#REF!</v>
      </c>
      <c r="N44" s="9" t="e">
        <f>J44-#REF!</f>
        <v>#REF!</v>
      </c>
      <c r="O44" s="61">
        <f t="shared" si="0"/>
        <v>0</v>
      </c>
      <c r="P44" s="63" t="s">
        <v>135</v>
      </c>
      <c r="V44" s="114">
        <f>SUM(V23:V43)</f>
        <v>1409.2017501458324</v>
      </c>
      <c r="W44" s="114">
        <f>SUM(W23:W43)</f>
        <v>715.77442882142736</v>
      </c>
      <c r="X44" s="114">
        <f>SUM(X23:X43)</f>
        <v>715.77442882142736</v>
      </c>
    </row>
    <row r="45" spans="1:24" s="53" customFormat="1" ht="12.95">
      <c r="A45" s="51">
        <v>3</v>
      </c>
      <c r="B45" s="66" t="s">
        <v>84</v>
      </c>
      <c r="C45" s="84"/>
      <c r="D45" s="10">
        <f>SUM(D29:D44)</f>
        <v>0</v>
      </c>
      <c r="E45" s="10">
        <f>SUM(E29:E44)</f>
        <v>-5090</v>
      </c>
      <c r="F45" s="10">
        <f>SUM(F29:F44)</f>
        <v>-9548</v>
      </c>
      <c r="G45" s="40">
        <f>SUM(G29:G44)</f>
        <v>-10599</v>
      </c>
      <c r="H45" s="11"/>
      <c r="I45" s="10">
        <f>SUM(I29:I44)</f>
        <v>0</v>
      </c>
      <c r="J45" s="10">
        <f>SUM(J29:J44)</f>
        <v>0</v>
      </c>
      <c r="K45" s="10">
        <f>SUM(K29:K44)</f>
        <v>0</v>
      </c>
      <c r="L45" s="11"/>
      <c r="M45" s="10" t="e">
        <f>SUM(M29:M44)</f>
        <v>#REF!</v>
      </c>
      <c r="N45" s="10" t="e">
        <f>SUM(N29:N44)</f>
        <v>#REF!</v>
      </c>
      <c r="O45" s="10">
        <f>SUM(O29:O44)</f>
        <v>0</v>
      </c>
      <c r="P45" s="1"/>
      <c r="V45" s="113">
        <f>E8+E9+E22+E36+E37+E38+E32+E39</f>
        <v>1409</v>
      </c>
      <c r="W45" s="113">
        <f>F8+F9+F22+F36+F37+F38+F32+F39</f>
        <v>716</v>
      </c>
      <c r="X45" s="113">
        <f>G8+G9+G22+G36+G37+G38+G32+G39</f>
        <v>715</v>
      </c>
    </row>
    <row r="46" spans="1:24" s="53" customFormat="1">
      <c r="A46" s="51">
        <v>4</v>
      </c>
      <c r="B46" s="31"/>
      <c r="C46" s="21"/>
      <c r="D46" s="43"/>
      <c r="E46" s="41"/>
      <c r="F46" s="41"/>
      <c r="G46" s="42"/>
      <c r="H46" s="1"/>
      <c r="I46" s="1"/>
      <c r="J46" s="1"/>
      <c r="K46" s="1"/>
      <c r="L46" s="1"/>
      <c r="M46" s="1"/>
      <c r="N46" s="1"/>
      <c r="O46" s="1"/>
      <c r="P46" s="1"/>
      <c r="V46" s="113">
        <f>V45-V44</f>
        <v>-0.20175014583242046</v>
      </c>
      <c r="W46" s="113">
        <f t="shared" ref="W46:X46" si="1">W45-W44</f>
        <v>0.2255711785726362</v>
      </c>
      <c r="X46" s="113">
        <f t="shared" si="1"/>
        <v>-0.7744288214273638</v>
      </c>
    </row>
    <row r="47" spans="1:24" ht="12.95">
      <c r="A47" s="48"/>
      <c r="B47" s="32" t="s">
        <v>87</v>
      </c>
      <c r="C47" s="15"/>
      <c r="D47" s="16">
        <f>D45+D26</f>
        <v>0</v>
      </c>
      <c r="E47" s="74">
        <f>E45+E26</f>
        <v>2066</v>
      </c>
      <c r="F47" s="98">
        <f>F45+F26</f>
        <v>-231</v>
      </c>
      <c r="G47" s="44">
        <f>G45+G26</f>
        <v>724</v>
      </c>
      <c r="H47" s="5"/>
      <c r="I47" s="16">
        <f>I45+I26</f>
        <v>0</v>
      </c>
      <c r="J47" s="16">
        <f>J45+J26</f>
        <v>0</v>
      </c>
      <c r="K47" s="16">
        <f>K45+K26</f>
        <v>0</v>
      </c>
      <c r="L47" s="5"/>
      <c r="M47" s="16" t="e">
        <f>M45+M26</f>
        <v>#REF!</v>
      </c>
      <c r="N47" s="16" t="e">
        <f>N45+N26</f>
        <v>#REF!</v>
      </c>
      <c r="O47" s="16" t="e">
        <f>O45+O26</f>
        <v>#REF!</v>
      </c>
    </row>
    <row r="48" spans="1:24">
      <c r="A48" s="48"/>
      <c r="B48" s="33"/>
      <c r="D48" s="20"/>
      <c r="E48" s="20"/>
      <c r="F48" s="20"/>
      <c r="G48" s="45"/>
    </row>
    <row r="49" spans="1:11" ht="12.95">
      <c r="A49" s="48"/>
      <c r="B49" s="34" t="s">
        <v>88</v>
      </c>
      <c r="C49" s="17"/>
      <c r="D49" s="46">
        <v>30417</v>
      </c>
      <c r="E49" s="75">
        <v>30417</v>
      </c>
      <c r="F49" s="99">
        <v>30417</v>
      </c>
      <c r="G49" s="47">
        <v>30417</v>
      </c>
    </row>
    <row r="50" spans="1:11" ht="13.15" customHeight="1">
      <c r="A50" s="48"/>
      <c r="B50" s="33"/>
      <c r="D50" s="20"/>
      <c r="E50" s="20"/>
      <c r="F50" s="20"/>
      <c r="G50" s="45"/>
    </row>
    <row r="51" spans="1:11" ht="13.15" customHeight="1">
      <c r="A51" s="48"/>
      <c r="B51" s="34" t="s">
        <v>89</v>
      </c>
      <c r="C51" s="17"/>
      <c r="D51" s="18">
        <v>9147</v>
      </c>
      <c r="E51" s="76">
        <f>D53</f>
        <v>12535</v>
      </c>
      <c r="F51" s="76">
        <f>E53</f>
        <v>14601</v>
      </c>
      <c r="G51" s="39">
        <f>F53</f>
        <v>14370</v>
      </c>
      <c r="I51" s="9" t="e">
        <f>#REF!</f>
        <v>#REF!</v>
      </c>
      <c r="J51" s="9" t="e">
        <f>I53</f>
        <v>#REF!</v>
      </c>
      <c r="K51" s="9" t="e">
        <f>J53</f>
        <v>#REF!</v>
      </c>
    </row>
    <row r="52" spans="1:11" ht="13.15" customHeight="1">
      <c r="A52" s="48"/>
      <c r="B52" s="26" t="s">
        <v>90</v>
      </c>
      <c r="C52" s="17"/>
      <c r="D52" s="9">
        <v>3388</v>
      </c>
      <c r="E52" s="61">
        <f>E47</f>
        <v>2066</v>
      </c>
      <c r="F52" s="73">
        <f>F47</f>
        <v>-231</v>
      </c>
      <c r="G52" s="101">
        <f>G47</f>
        <v>724</v>
      </c>
      <c r="I52" s="9">
        <f>-I47</f>
        <v>0</v>
      </c>
      <c r="J52" s="9">
        <f>-J47</f>
        <v>0</v>
      </c>
      <c r="K52" s="9">
        <f>-K47</f>
        <v>0</v>
      </c>
    </row>
    <row r="53" spans="1:11" ht="13.5" thickBot="1">
      <c r="A53" s="48"/>
      <c r="B53" s="35" t="s">
        <v>91</v>
      </c>
      <c r="C53" s="36"/>
      <c r="D53" s="37">
        <f>SUM(D51:D52)</f>
        <v>12535</v>
      </c>
      <c r="E53" s="77">
        <f>SUM(E51:E52)</f>
        <v>14601</v>
      </c>
      <c r="F53" s="100">
        <f t="shared" ref="F53:G53" si="2">SUM(F51:F52)</f>
        <v>14370</v>
      </c>
      <c r="G53" s="38">
        <f t="shared" si="2"/>
        <v>15094</v>
      </c>
      <c r="I53" s="19" t="e">
        <f>SUM(I51:I52)</f>
        <v>#REF!</v>
      </c>
      <c r="J53" s="19" t="e">
        <f>SUM(J51:J52)</f>
        <v>#REF!</v>
      </c>
      <c r="K53" s="19" t="e">
        <f>SUM(K51:K52)</f>
        <v>#REF!</v>
      </c>
    </row>
    <row r="54" spans="1:11">
      <c r="A54" s="48"/>
    </row>
    <row r="55" spans="1:11" ht="12.95" thickBot="1">
      <c r="A55" s="49"/>
    </row>
    <row r="56" spans="1:11">
      <c r="D56" s="1"/>
      <c r="E56" s="1"/>
      <c r="F56" s="1"/>
      <c r="G56" s="1"/>
    </row>
    <row r="57" spans="1:11">
      <c r="D57" s="1"/>
      <c r="E57" s="1"/>
      <c r="F57" s="1"/>
      <c r="G57" s="1"/>
      <c r="K57" s="20"/>
    </row>
    <row r="58" spans="1:11">
      <c r="D58" s="1"/>
      <c r="E58" s="1"/>
      <c r="F58" s="1"/>
      <c r="G58" s="1"/>
      <c r="K58" s="20"/>
    </row>
    <row r="60" spans="1:11">
      <c r="K60" s="20"/>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97CD7-7986-40B6-A9C6-7C476D20B47E}">
  <dimension ref="A1:X60"/>
  <sheetViews>
    <sheetView topLeftCell="A22" workbookViewId="0">
      <selection activeCell="F30" sqref="F30"/>
    </sheetView>
  </sheetViews>
  <sheetFormatPr defaultColWidth="9.140625" defaultRowHeight="12.6"/>
  <cols>
    <col min="1" max="1" width="7" style="1" customWidth="1"/>
    <col min="2" max="2" width="67" style="1" customWidth="1"/>
    <col min="3" max="3" width="67" style="1" hidden="1" customWidth="1"/>
    <col min="4" max="4" width="7.42578125" style="22" bestFit="1" customWidth="1"/>
    <col min="5" max="7" width="7.42578125" style="22" customWidth="1"/>
    <col min="8" max="8" width="2.5703125" style="1" customWidth="1"/>
    <col min="9" max="10" width="7.42578125" style="1" hidden="1" customWidth="1"/>
    <col min="11" max="11" width="8.42578125" style="1" hidden="1" customWidth="1"/>
    <col min="12" max="12" width="2.5703125" style="1" hidden="1" customWidth="1"/>
    <col min="13" max="13" width="7.42578125" style="1" hidden="1" customWidth="1"/>
    <col min="14" max="14" width="10.5703125" style="1" hidden="1" customWidth="1"/>
    <col min="15" max="15" width="0" style="1" hidden="1" customWidth="1"/>
    <col min="16" max="16" width="64" style="1" customWidth="1"/>
    <col min="17" max="16384" width="9.140625" style="1"/>
  </cols>
  <sheetData>
    <row r="1" spans="1:16" ht="12.95">
      <c r="B1" s="2"/>
      <c r="C1" s="2"/>
      <c r="P1" s="3" t="s">
        <v>1</v>
      </c>
    </row>
    <row r="2" spans="1:16" ht="12.95">
      <c r="B2" s="2"/>
      <c r="C2" s="2"/>
      <c r="N2" s="3"/>
    </row>
    <row r="3" spans="1:16" ht="12.95">
      <c r="B3" s="2" t="s">
        <v>92</v>
      </c>
      <c r="C3" s="2"/>
    </row>
    <row r="4" spans="1:16" ht="12.95" thickBot="1">
      <c r="D4" s="79"/>
      <c r="E4" s="79"/>
      <c r="F4" s="79"/>
      <c r="G4" s="79"/>
    </row>
    <row r="5" spans="1:16" ht="39">
      <c r="A5" s="50" t="s">
        <v>123</v>
      </c>
      <c r="B5" s="78" t="s">
        <v>2</v>
      </c>
      <c r="C5" s="80"/>
      <c r="D5" s="85" t="s">
        <v>3</v>
      </c>
      <c r="E5" s="86" t="s">
        <v>4</v>
      </c>
      <c r="F5" s="86" t="s">
        <v>5</v>
      </c>
      <c r="G5" s="122" t="s">
        <v>6</v>
      </c>
      <c r="H5" s="5"/>
      <c r="I5" s="4" t="s">
        <v>7</v>
      </c>
      <c r="J5" s="4" t="s">
        <v>8</v>
      </c>
      <c r="K5" s="4" t="s">
        <v>9</v>
      </c>
      <c r="L5" s="5"/>
      <c r="M5" s="4" t="s">
        <v>7</v>
      </c>
      <c r="N5" s="4" t="s">
        <v>8</v>
      </c>
      <c r="O5" s="60" t="s">
        <v>10</v>
      </c>
      <c r="P5" s="72"/>
    </row>
    <row r="6" spans="1:16" ht="12.95">
      <c r="A6" s="48"/>
      <c r="B6" s="25" t="s">
        <v>12</v>
      </c>
      <c r="C6" s="24"/>
      <c r="D6" s="88"/>
      <c r="E6" s="89"/>
      <c r="F6" s="89"/>
      <c r="G6" s="90"/>
      <c r="P6" s="48"/>
    </row>
    <row r="7" spans="1:16" s="53" customFormat="1" ht="24.95">
      <c r="A7" s="51">
        <v>1</v>
      </c>
      <c r="B7" s="103" t="s">
        <v>93</v>
      </c>
      <c r="C7" s="104"/>
      <c r="D7" s="105"/>
      <c r="E7" s="105">
        <v>600</v>
      </c>
      <c r="F7" s="105">
        <v>600</v>
      </c>
      <c r="G7" s="106">
        <v>600</v>
      </c>
      <c r="H7" s="107"/>
      <c r="I7" s="108"/>
      <c r="J7" s="109"/>
      <c r="K7" s="108"/>
      <c r="L7" s="107"/>
      <c r="M7" s="110" t="e">
        <f>I7-#REF!</f>
        <v>#REF!</v>
      </c>
      <c r="N7" s="110" t="e">
        <f>J7-#REF!</f>
        <v>#REF!</v>
      </c>
      <c r="O7" s="111">
        <f>K7-H7</f>
        <v>0</v>
      </c>
      <c r="P7" s="112" t="s">
        <v>124</v>
      </c>
    </row>
    <row r="8" spans="1:16" s="53" customFormat="1">
      <c r="A8" s="51">
        <v>1</v>
      </c>
      <c r="B8" s="58" t="s">
        <v>15</v>
      </c>
      <c r="C8" s="81" t="s">
        <v>16</v>
      </c>
      <c r="D8" s="54"/>
      <c r="E8" s="54">
        <v>2380</v>
      </c>
      <c r="F8" s="54">
        <v>2380</v>
      </c>
      <c r="G8" s="55">
        <v>2380</v>
      </c>
      <c r="I8" s="7"/>
      <c r="J8" s="8"/>
      <c r="K8" s="7"/>
      <c r="M8" s="9" t="e">
        <f>I8-#REF!</f>
        <v>#REF!</v>
      </c>
      <c r="N8" s="9" t="e">
        <f>J8-#REF!</f>
        <v>#REF!</v>
      </c>
      <c r="O8" s="61">
        <f>K8-H8</f>
        <v>0</v>
      </c>
      <c r="P8" s="63" t="s">
        <v>18</v>
      </c>
    </row>
    <row r="9" spans="1:16" s="53" customFormat="1">
      <c r="A9" s="51"/>
      <c r="B9" s="58" t="s">
        <v>94</v>
      </c>
      <c r="C9" s="81"/>
      <c r="D9" s="54"/>
      <c r="E9" s="54">
        <v>188</v>
      </c>
      <c r="F9" s="54">
        <v>322</v>
      </c>
      <c r="G9" s="55">
        <v>322</v>
      </c>
      <c r="I9" s="7"/>
      <c r="J9" s="8"/>
      <c r="K9" s="7"/>
      <c r="M9" s="9"/>
      <c r="N9" s="9"/>
      <c r="O9" s="61"/>
      <c r="P9" s="63" t="s">
        <v>18</v>
      </c>
    </row>
    <row r="10" spans="1:16" s="53" customFormat="1" ht="37.5">
      <c r="A10" s="51">
        <v>1</v>
      </c>
      <c r="B10" s="103" t="s">
        <v>21</v>
      </c>
      <c r="C10" s="81" t="s">
        <v>22</v>
      </c>
      <c r="D10" s="54"/>
      <c r="E10" s="54"/>
      <c r="F10" s="54"/>
      <c r="G10" s="55"/>
      <c r="I10" s="7"/>
      <c r="J10" s="8"/>
      <c r="K10" s="7"/>
      <c r="M10" s="9"/>
      <c r="N10" s="9"/>
      <c r="O10" s="61"/>
      <c r="P10" s="112" t="s">
        <v>95</v>
      </c>
    </row>
    <row r="11" spans="1:16" s="53" customFormat="1">
      <c r="A11" s="51"/>
      <c r="B11" s="103" t="s">
        <v>24</v>
      </c>
      <c r="C11" s="104"/>
      <c r="D11" s="105"/>
      <c r="E11" s="105">
        <f>130+383</f>
        <v>513</v>
      </c>
      <c r="F11" s="105">
        <f>130+460</f>
        <v>590</v>
      </c>
      <c r="G11" s="106">
        <f>130+460</f>
        <v>590</v>
      </c>
      <c r="H11" s="107"/>
      <c r="I11" s="108"/>
      <c r="J11" s="109"/>
      <c r="K11" s="108"/>
      <c r="L11" s="107"/>
      <c r="M11" s="110"/>
      <c r="N11" s="110"/>
      <c r="O11" s="111"/>
      <c r="P11" s="112" t="s">
        <v>125</v>
      </c>
    </row>
    <row r="12" spans="1:16" s="53" customFormat="1" ht="12.95">
      <c r="A12" s="51"/>
      <c r="B12" s="103" t="s">
        <v>26</v>
      </c>
      <c r="C12" s="104"/>
      <c r="D12" s="105"/>
      <c r="E12" s="105"/>
      <c r="F12" s="118">
        <v>735</v>
      </c>
      <c r="G12" s="119">
        <v>1260</v>
      </c>
      <c r="H12" s="107"/>
      <c r="I12" s="108"/>
      <c r="J12" s="109"/>
      <c r="K12" s="108"/>
      <c r="L12" s="107"/>
      <c r="M12" s="110"/>
      <c r="N12" s="110"/>
      <c r="O12" s="111"/>
      <c r="P12" s="112" t="s">
        <v>126</v>
      </c>
    </row>
    <row r="13" spans="1:16" s="53" customFormat="1">
      <c r="A13" s="51"/>
      <c r="B13" s="103" t="s">
        <v>28</v>
      </c>
      <c r="C13" s="104"/>
      <c r="D13" s="105"/>
      <c r="E13" s="105"/>
      <c r="F13" s="105">
        <v>875</v>
      </c>
      <c r="G13" s="106">
        <v>2083</v>
      </c>
      <c r="H13" s="107"/>
      <c r="I13" s="108"/>
      <c r="J13" s="109"/>
      <c r="K13" s="108"/>
      <c r="L13" s="107"/>
      <c r="M13" s="110"/>
      <c r="N13" s="110"/>
      <c r="O13" s="111"/>
      <c r="P13" s="112" t="s">
        <v>127</v>
      </c>
    </row>
    <row r="14" spans="1:16" s="53" customFormat="1" ht="24.95">
      <c r="A14" s="51"/>
      <c r="B14" s="103" t="s">
        <v>30</v>
      </c>
      <c r="C14" s="81"/>
      <c r="D14" s="54"/>
      <c r="E14" s="105">
        <v>300</v>
      </c>
      <c r="F14" s="105">
        <v>300</v>
      </c>
      <c r="G14" s="106">
        <v>300</v>
      </c>
      <c r="I14" s="7"/>
      <c r="J14" s="8"/>
      <c r="K14" s="7"/>
      <c r="M14" s="9"/>
      <c r="N14" s="9"/>
      <c r="O14" s="61"/>
      <c r="P14" s="112" t="s">
        <v>128</v>
      </c>
    </row>
    <row r="15" spans="1:16" s="53" customFormat="1">
      <c r="A15" s="51">
        <v>1</v>
      </c>
      <c r="B15" s="103" t="s">
        <v>32</v>
      </c>
      <c r="C15" s="104"/>
      <c r="D15" s="105"/>
      <c r="E15" s="105"/>
      <c r="F15" s="105"/>
      <c r="G15" s="106"/>
      <c r="H15" s="107"/>
      <c r="I15" s="108"/>
      <c r="J15" s="109"/>
      <c r="K15" s="108"/>
      <c r="L15" s="107"/>
      <c r="M15" s="110"/>
      <c r="N15" s="110"/>
      <c r="O15" s="111"/>
      <c r="P15" s="112"/>
    </row>
    <row r="16" spans="1:16" s="53" customFormat="1">
      <c r="A16" s="51" t="s">
        <v>97</v>
      </c>
      <c r="B16" s="103" t="s">
        <v>98</v>
      </c>
      <c r="C16" s="104"/>
      <c r="D16" s="105"/>
      <c r="E16" s="105">
        <v>168</v>
      </c>
      <c r="F16" s="105">
        <v>168</v>
      </c>
      <c r="G16" s="106">
        <v>168</v>
      </c>
      <c r="H16" s="107"/>
      <c r="I16" s="108"/>
      <c r="J16" s="109"/>
      <c r="K16" s="108"/>
      <c r="L16" s="107"/>
      <c r="M16" s="110"/>
      <c r="N16" s="110"/>
      <c r="O16" s="111"/>
      <c r="P16" s="112" t="s">
        <v>129</v>
      </c>
    </row>
    <row r="17" spans="1:24" s="53" customFormat="1">
      <c r="A17" s="51" t="s">
        <v>100</v>
      </c>
      <c r="B17" s="103" t="s">
        <v>35</v>
      </c>
      <c r="C17" s="104"/>
      <c r="D17" s="105"/>
      <c r="E17" s="105">
        <v>292</v>
      </c>
      <c r="F17" s="105">
        <v>500</v>
      </c>
      <c r="G17" s="106">
        <v>500</v>
      </c>
      <c r="H17" s="107"/>
      <c r="I17" s="108"/>
      <c r="J17" s="109"/>
      <c r="K17" s="108"/>
      <c r="L17" s="107"/>
      <c r="M17" s="110"/>
      <c r="N17" s="110"/>
      <c r="O17" s="111"/>
      <c r="P17" s="112" t="s">
        <v>130</v>
      </c>
    </row>
    <row r="18" spans="1:24" s="53" customFormat="1">
      <c r="A18" s="51" t="s">
        <v>102</v>
      </c>
      <c r="B18" s="103" t="s">
        <v>37</v>
      </c>
      <c r="C18" s="104"/>
      <c r="D18" s="105"/>
      <c r="E18" s="105">
        <v>279</v>
      </c>
      <c r="F18" s="105">
        <v>324</v>
      </c>
      <c r="G18" s="106">
        <v>324</v>
      </c>
      <c r="H18" s="107"/>
      <c r="I18" s="108"/>
      <c r="J18" s="109"/>
      <c r="K18" s="108"/>
      <c r="L18" s="107"/>
      <c r="M18" s="110"/>
      <c r="N18" s="110"/>
      <c r="O18" s="111"/>
      <c r="P18" s="112" t="s">
        <v>131</v>
      </c>
    </row>
    <row r="19" spans="1:24" s="53" customFormat="1">
      <c r="A19" s="51" t="s">
        <v>104</v>
      </c>
      <c r="B19" s="103" t="s">
        <v>39</v>
      </c>
      <c r="C19" s="104"/>
      <c r="D19" s="105"/>
      <c r="E19" s="105">
        <v>0</v>
      </c>
      <c r="F19" s="105">
        <v>103</v>
      </c>
      <c r="G19" s="106">
        <v>176</v>
      </c>
      <c r="H19" s="107"/>
      <c r="I19" s="108"/>
      <c r="J19" s="109"/>
      <c r="K19" s="108"/>
      <c r="L19" s="107"/>
      <c r="M19" s="110"/>
      <c r="N19" s="110"/>
      <c r="O19" s="111"/>
      <c r="P19" s="112" t="s">
        <v>132</v>
      </c>
    </row>
    <row r="20" spans="1:24" s="53" customFormat="1">
      <c r="A20" s="51" t="s">
        <v>106</v>
      </c>
      <c r="B20" s="103" t="s">
        <v>41</v>
      </c>
      <c r="C20" s="104"/>
      <c r="D20" s="105"/>
      <c r="E20" s="105">
        <f>168+210</f>
        <v>378</v>
      </c>
      <c r="F20" s="105">
        <f>168+210</f>
        <v>378</v>
      </c>
      <c r="G20" s="106">
        <f>168+210</f>
        <v>378</v>
      </c>
      <c r="H20" s="107"/>
      <c r="I20" s="108"/>
      <c r="J20" s="109"/>
      <c r="K20" s="108"/>
      <c r="L20" s="107"/>
      <c r="M20" s="110"/>
      <c r="N20" s="110"/>
      <c r="O20" s="111"/>
      <c r="P20" s="112" t="s">
        <v>133</v>
      </c>
    </row>
    <row r="21" spans="1:24" s="53" customFormat="1">
      <c r="A21" s="51"/>
      <c r="B21" s="58"/>
      <c r="C21" s="81"/>
      <c r="D21" s="54"/>
      <c r="E21" s="54"/>
      <c r="F21" s="54"/>
      <c r="G21" s="55"/>
      <c r="I21" s="7"/>
      <c r="J21" s="8"/>
      <c r="K21" s="7"/>
      <c r="M21" s="9"/>
      <c r="N21" s="9"/>
      <c r="O21" s="61"/>
      <c r="P21" s="63"/>
    </row>
    <row r="22" spans="1:24" s="53" customFormat="1" ht="24.95">
      <c r="A22" s="51">
        <v>1</v>
      </c>
      <c r="B22" s="58" t="s">
        <v>139</v>
      </c>
      <c r="C22" s="81" t="s">
        <v>44</v>
      </c>
      <c r="D22" s="54"/>
      <c r="E22" s="54">
        <f>-694+1652</f>
        <v>958</v>
      </c>
      <c r="F22" s="54">
        <f>-1189+2831</f>
        <v>1642</v>
      </c>
      <c r="G22" s="55">
        <f>-1189+2831</f>
        <v>1642</v>
      </c>
      <c r="I22" s="7"/>
      <c r="J22" s="8"/>
      <c r="K22" s="7"/>
      <c r="M22" s="9"/>
      <c r="N22" s="9"/>
      <c r="O22" s="61"/>
      <c r="P22" s="63" t="s">
        <v>45</v>
      </c>
    </row>
    <row r="23" spans="1:24" s="53" customFormat="1" ht="24.95">
      <c r="A23" s="51">
        <v>1</v>
      </c>
      <c r="B23" s="58" t="s">
        <v>48</v>
      </c>
      <c r="C23" s="81" t="s">
        <v>49</v>
      </c>
      <c r="D23" s="54"/>
      <c r="E23" s="54">
        <v>900</v>
      </c>
      <c r="F23" s="54">
        <v>0</v>
      </c>
      <c r="G23" s="55">
        <v>0</v>
      </c>
      <c r="I23" s="7"/>
      <c r="J23" s="8"/>
      <c r="K23" s="7"/>
      <c r="M23" s="9"/>
      <c r="N23" s="9"/>
      <c r="O23" s="61"/>
      <c r="P23" s="63" t="s">
        <v>109</v>
      </c>
      <c r="S23" s="53" t="s">
        <v>51</v>
      </c>
      <c r="U23" s="53" t="s">
        <v>52</v>
      </c>
      <c r="V23" s="114">
        <v>-140.92341666666667</v>
      </c>
      <c r="W23" s="114">
        <v>-241.58299999999997</v>
      </c>
      <c r="X23" s="114">
        <v>-241.58299999999997</v>
      </c>
    </row>
    <row r="24" spans="1:24" s="53" customFormat="1" ht="12.95">
      <c r="A24" s="51">
        <v>4</v>
      </c>
      <c r="B24" s="64" t="s">
        <v>53</v>
      </c>
      <c r="C24" s="82" t="s">
        <v>54</v>
      </c>
      <c r="D24" s="56"/>
      <c r="E24" s="120">
        <v>200</v>
      </c>
      <c r="F24" s="120">
        <v>400</v>
      </c>
      <c r="G24" s="121">
        <v>600</v>
      </c>
      <c r="K24" s="7"/>
      <c r="M24" s="9" t="e">
        <f>D24-#REF!</f>
        <v>#REF!</v>
      </c>
      <c r="N24" s="9" t="e">
        <f>E24-#REF!</f>
        <v>#REF!</v>
      </c>
      <c r="O24" s="61" t="e">
        <f>K24-#REF!</f>
        <v>#REF!</v>
      </c>
      <c r="P24" s="63" t="s">
        <v>55</v>
      </c>
      <c r="S24" s="53" t="s">
        <v>56</v>
      </c>
      <c r="U24" s="53" t="s">
        <v>52</v>
      </c>
      <c r="V24" s="114">
        <v>-46.652666666666661</v>
      </c>
      <c r="W24" s="114">
        <v>-79.975999999999999</v>
      </c>
      <c r="X24" s="114">
        <v>-79.975999999999999</v>
      </c>
    </row>
    <row r="25" spans="1:24" s="53" customFormat="1">
      <c r="A25" s="51">
        <v>4</v>
      </c>
      <c r="B25" s="27"/>
      <c r="C25" s="83"/>
      <c r="D25" s="7"/>
      <c r="E25" s="7"/>
      <c r="F25" s="92"/>
      <c r="G25" s="93"/>
      <c r="I25" s="7"/>
      <c r="J25" s="8"/>
      <c r="K25" s="7"/>
      <c r="M25" s="9" t="e">
        <f>I25-#REF!</f>
        <v>#REF!</v>
      </c>
      <c r="N25" s="9">
        <f>J25-D25</f>
        <v>0</v>
      </c>
      <c r="O25" s="61">
        <f>K25-H25</f>
        <v>0</v>
      </c>
      <c r="P25" s="65"/>
      <c r="V25" s="114"/>
      <c r="W25" s="114"/>
      <c r="X25" s="114"/>
    </row>
    <row r="26" spans="1:24" s="53" customFormat="1" ht="12.95">
      <c r="A26" s="51"/>
      <c r="B26" s="28" t="s">
        <v>57</v>
      </c>
      <c r="C26" s="84"/>
      <c r="D26" s="10">
        <f>SUM(D7:D25)</f>
        <v>0</v>
      </c>
      <c r="E26" s="10">
        <f>SUM(E7:E25)</f>
        <v>7156</v>
      </c>
      <c r="F26" s="10">
        <f>SUM(F7:F25)</f>
        <v>9317</v>
      </c>
      <c r="G26" s="40">
        <f>SUM(G7:G25)</f>
        <v>11323</v>
      </c>
      <c r="H26" s="57"/>
      <c r="I26" s="10">
        <f>SUM(I7:I25)</f>
        <v>0</v>
      </c>
      <c r="J26" s="10">
        <f>SUM(J7:J25)</f>
        <v>0</v>
      </c>
      <c r="K26" s="10">
        <f>SUM(K7:K25)</f>
        <v>0</v>
      </c>
      <c r="L26" s="57"/>
      <c r="M26" s="10" t="e">
        <f>SUM(M7:M25)</f>
        <v>#REF!</v>
      </c>
      <c r="N26" s="10" t="e">
        <f>SUM(N7:N25)</f>
        <v>#REF!</v>
      </c>
      <c r="O26" s="62" t="e">
        <f>SUM(O7:O25)</f>
        <v>#REF!</v>
      </c>
      <c r="P26" s="65"/>
      <c r="S26" s="53" t="s">
        <v>58</v>
      </c>
      <c r="U26" s="53" t="s">
        <v>52</v>
      </c>
      <c r="V26" s="114">
        <v>-98.670833333333334</v>
      </c>
      <c r="W26" s="114">
        <v>-169.15</v>
      </c>
      <c r="X26" s="114">
        <v>-169.15</v>
      </c>
    </row>
    <row r="27" spans="1:24" s="53" customFormat="1">
      <c r="A27" s="51"/>
      <c r="B27" s="29"/>
      <c r="C27" s="12"/>
      <c r="D27" s="94"/>
      <c r="E27" s="94"/>
      <c r="F27" s="94"/>
      <c r="G27" s="95"/>
      <c r="P27" s="65"/>
      <c r="S27" s="53" t="s">
        <v>59</v>
      </c>
      <c r="U27" s="53" t="s">
        <v>52</v>
      </c>
      <c r="V27" s="114">
        <v>-33.851999999999997</v>
      </c>
      <c r="W27" s="114">
        <v>-58.031999999999996</v>
      </c>
      <c r="X27" s="114">
        <v>-58.031999999999996</v>
      </c>
    </row>
    <row r="28" spans="1:24" s="53" customFormat="1" ht="12.95">
      <c r="A28" s="51"/>
      <c r="B28" s="30" t="s">
        <v>60</v>
      </c>
      <c r="C28" s="23"/>
      <c r="D28" s="96"/>
      <c r="E28" s="96"/>
      <c r="F28" s="96"/>
      <c r="G28" s="97"/>
      <c r="P28" s="65"/>
      <c r="S28" s="53" t="s">
        <v>58</v>
      </c>
      <c r="U28" s="53" t="s">
        <v>61</v>
      </c>
      <c r="V28" s="114">
        <v>126.86395014583148</v>
      </c>
      <c r="W28" s="114">
        <v>217.48105739285396</v>
      </c>
      <c r="X28" s="114">
        <v>217.48105739285396</v>
      </c>
    </row>
    <row r="29" spans="1:24" s="53" customFormat="1">
      <c r="A29" s="51"/>
      <c r="B29" s="58" t="s">
        <v>140</v>
      </c>
      <c r="C29" s="81"/>
      <c r="D29" s="54"/>
      <c r="E29" s="54">
        <v>-2700</v>
      </c>
      <c r="F29" s="54">
        <v>-2700</v>
      </c>
      <c r="G29" s="55">
        <v>-2700</v>
      </c>
      <c r="I29" s="7"/>
      <c r="J29" s="8"/>
      <c r="K29" s="7"/>
      <c r="M29" s="9" t="e">
        <f>I29-#REF!</f>
        <v>#REF!</v>
      </c>
      <c r="N29" s="9" t="e">
        <f>J29-#REF!</f>
        <v>#REF!</v>
      </c>
      <c r="O29" s="61">
        <f>K29-H29</f>
        <v>0</v>
      </c>
      <c r="P29" s="63" t="s">
        <v>110</v>
      </c>
      <c r="S29" s="53" t="s">
        <v>59</v>
      </c>
      <c r="U29" s="53" t="s">
        <v>61</v>
      </c>
      <c r="V29" s="114">
        <v>1.365</v>
      </c>
      <c r="W29" s="114">
        <v>2.34</v>
      </c>
      <c r="X29" s="114">
        <v>2.34</v>
      </c>
    </row>
    <row r="30" spans="1:24" s="53" customFormat="1">
      <c r="A30" s="51"/>
      <c r="B30" s="58" t="s">
        <v>141</v>
      </c>
      <c r="C30" s="81"/>
      <c r="D30" s="54"/>
      <c r="E30" s="54"/>
      <c r="F30" s="54">
        <v>-2000</v>
      </c>
      <c r="G30" s="55">
        <v>-4000</v>
      </c>
      <c r="I30" s="7"/>
      <c r="J30" s="8"/>
      <c r="K30" s="7"/>
      <c r="M30" s="9"/>
      <c r="N30" s="9"/>
      <c r="O30" s="61"/>
      <c r="P30" s="63" t="s">
        <v>143</v>
      </c>
      <c r="V30" s="114"/>
      <c r="W30" s="114"/>
      <c r="X30" s="114"/>
    </row>
    <row r="31" spans="1:24" s="53" customFormat="1" ht="24.95">
      <c r="A31" s="51">
        <v>5</v>
      </c>
      <c r="B31" s="58" t="s">
        <v>66</v>
      </c>
      <c r="C31" s="81"/>
      <c r="D31" s="54"/>
      <c r="E31" s="54">
        <v>-273</v>
      </c>
      <c r="F31" s="54">
        <v>-1020</v>
      </c>
      <c r="G31" s="55">
        <v>-1920</v>
      </c>
      <c r="I31" s="7"/>
      <c r="J31" s="8"/>
      <c r="K31" s="7"/>
      <c r="M31" s="9"/>
      <c r="N31" s="9"/>
      <c r="O31" s="61"/>
      <c r="P31" s="63" t="s">
        <v>67</v>
      </c>
      <c r="V31" s="114"/>
      <c r="W31" s="114"/>
      <c r="X31" s="114"/>
    </row>
    <row r="32" spans="1:24" s="53" customFormat="1">
      <c r="A32" s="51"/>
      <c r="B32" s="58" t="s">
        <v>68</v>
      </c>
      <c r="C32" s="81"/>
      <c r="D32" s="54"/>
      <c r="E32" s="54">
        <v>-1799</v>
      </c>
      <c r="F32" s="54">
        <v>-3084</v>
      </c>
      <c r="G32" s="55">
        <v>-3084</v>
      </c>
      <c r="I32" s="7"/>
      <c r="J32" s="8"/>
      <c r="K32" s="7"/>
      <c r="M32" s="9"/>
      <c r="N32" s="9"/>
      <c r="O32" s="61"/>
      <c r="P32" s="63" t="s">
        <v>18</v>
      </c>
      <c r="S32" s="53" t="s">
        <v>69</v>
      </c>
      <c r="U32" s="53" t="s">
        <v>52</v>
      </c>
      <c r="V32" s="114">
        <v>-320.93599999999998</v>
      </c>
      <c r="W32" s="114">
        <v>-550.17599999999993</v>
      </c>
      <c r="X32" s="114">
        <v>-550.17599999999993</v>
      </c>
    </row>
    <row r="33" spans="1:24" s="53" customFormat="1">
      <c r="A33" s="51">
        <v>1</v>
      </c>
      <c r="C33" s="81"/>
      <c r="D33" s="54"/>
      <c r="E33" s="54"/>
      <c r="F33" s="54"/>
      <c r="G33" s="55"/>
      <c r="I33" s="7"/>
      <c r="J33" s="8"/>
      <c r="K33" s="7"/>
      <c r="M33" s="9"/>
      <c r="N33" s="9"/>
      <c r="O33" s="61"/>
      <c r="S33" s="53" t="s">
        <v>69</v>
      </c>
      <c r="U33" s="53" t="s">
        <v>61</v>
      </c>
      <c r="V33" s="114">
        <v>218.12700000000001</v>
      </c>
      <c r="W33" s="114">
        <v>373.93200000000002</v>
      </c>
      <c r="X33" s="114">
        <v>373.93200000000002</v>
      </c>
    </row>
    <row r="34" spans="1:24" s="53" customFormat="1" ht="37.5">
      <c r="A34" s="51">
        <v>1</v>
      </c>
      <c r="B34" s="58" t="s">
        <v>111</v>
      </c>
      <c r="C34" s="81" t="s">
        <v>112</v>
      </c>
      <c r="D34" s="54"/>
      <c r="E34" s="116"/>
      <c r="F34" s="116"/>
      <c r="G34" s="117"/>
      <c r="I34" s="7"/>
      <c r="J34" s="8"/>
      <c r="K34" s="7"/>
      <c r="M34" s="9" t="e">
        <f>I34-#REF!</f>
        <v>#REF!</v>
      </c>
      <c r="N34" s="9" t="e">
        <f>J34-#REF!</f>
        <v>#REF!</v>
      </c>
      <c r="O34" s="61">
        <f>K34-H34</f>
        <v>0</v>
      </c>
      <c r="P34" s="63" t="s">
        <v>113</v>
      </c>
      <c r="V34" s="114"/>
      <c r="W34" s="114"/>
      <c r="X34" s="114"/>
    </row>
    <row r="35" spans="1:24" s="53" customFormat="1" ht="13.15" customHeight="1">
      <c r="A35" s="51">
        <v>1</v>
      </c>
      <c r="B35" s="58" t="s">
        <v>70</v>
      </c>
      <c r="C35" s="81"/>
      <c r="D35" s="54"/>
      <c r="E35" s="54"/>
      <c r="F35" s="54"/>
      <c r="G35" s="55"/>
      <c r="I35" s="7"/>
      <c r="J35" s="8"/>
      <c r="K35" s="7"/>
      <c r="M35" s="9"/>
      <c r="N35" s="9"/>
      <c r="O35" s="61"/>
      <c r="P35" s="69" t="s">
        <v>114</v>
      </c>
      <c r="S35" s="53" t="s">
        <v>73</v>
      </c>
      <c r="U35" s="53" t="s">
        <v>52</v>
      </c>
      <c r="V35" s="114">
        <v>-150.67791666666665</v>
      </c>
      <c r="W35" s="114">
        <v>-258.30499999999995</v>
      </c>
      <c r="X35" s="114">
        <v>-258.30499999999995</v>
      </c>
    </row>
    <row r="36" spans="1:24" s="53" customFormat="1">
      <c r="A36" s="51">
        <v>1</v>
      </c>
      <c r="B36" s="59" t="s">
        <v>72</v>
      </c>
      <c r="C36" s="81"/>
      <c r="D36" s="54"/>
      <c r="E36" s="54">
        <f>-321+218</f>
        <v>-103</v>
      </c>
      <c r="F36" s="54">
        <f>-550+374</f>
        <v>-176</v>
      </c>
      <c r="G36" s="55">
        <f>-550+374</f>
        <v>-176</v>
      </c>
      <c r="I36" s="7"/>
      <c r="J36" s="8"/>
      <c r="K36" s="7"/>
      <c r="M36" s="9"/>
      <c r="N36" s="9"/>
      <c r="O36" s="61"/>
      <c r="P36" s="70"/>
      <c r="S36" s="53" t="s">
        <v>73</v>
      </c>
      <c r="U36" s="53" t="s">
        <v>61</v>
      </c>
      <c r="V36" s="114">
        <v>127.683325</v>
      </c>
      <c r="W36" s="114">
        <v>218.88569999999999</v>
      </c>
      <c r="X36" s="114">
        <v>218.88569999999999</v>
      </c>
    </row>
    <row r="37" spans="1:24" s="53" customFormat="1">
      <c r="A37" s="51"/>
      <c r="B37" s="59" t="s">
        <v>74</v>
      </c>
      <c r="C37" s="81"/>
      <c r="D37" s="54"/>
      <c r="E37" s="54">
        <f>-141-47</f>
        <v>-188</v>
      </c>
      <c r="F37" s="54">
        <f>-242-80</f>
        <v>-322</v>
      </c>
      <c r="G37" s="55">
        <f>-242-80</f>
        <v>-322</v>
      </c>
      <c r="I37" s="7"/>
      <c r="J37" s="8"/>
      <c r="K37" s="7"/>
      <c r="M37" s="9"/>
      <c r="N37" s="9"/>
      <c r="O37" s="61"/>
      <c r="P37" s="70"/>
      <c r="V37" s="114"/>
      <c r="W37" s="114"/>
      <c r="X37" s="114"/>
    </row>
    <row r="38" spans="1:24" s="53" customFormat="1">
      <c r="A38" s="51"/>
      <c r="B38" s="59" t="s">
        <v>75</v>
      </c>
      <c r="C38" s="81"/>
      <c r="D38" s="54"/>
      <c r="E38" s="54">
        <f>-99-34+127+2</f>
        <v>-4</v>
      </c>
      <c r="F38" s="54">
        <f>-169-58+217+3</f>
        <v>-7</v>
      </c>
      <c r="G38" s="55">
        <f>-169-58+217+2</f>
        <v>-8</v>
      </c>
      <c r="I38" s="7"/>
      <c r="J38" s="8"/>
      <c r="K38" s="7"/>
      <c r="M38" s="9"/>
      <c r="N38" s="9"/>
      <c r="O38" s="61"/>
      <c r="P38" s="70"/>
      <c r="S38" s="53" t="s">
        <v>77</v>
      </c>
      <c r="U38" s="53" t="s">
        <v>52</v>
      </c>
      <c r="V38" s="114">
        <v>-693.61424999999997</v>
      </c>
      <c r="W38" s="114">
        <v>-1189.0529999999999</v>
      </c>
      <c r="X38" s="114">
        <v>-1189.0529999999999</v>
      </c>
    </row>
    <row r="39" spans="1:24" s="53" customFormat="1">
      <c r="A39" s="51"/>
      <c r="B39" s="59" t="s">
        <v>115</v>
      </c>
      <c r="C39" s="81"/>
      <c r="D39" s="54"/>
      <c r="E39" s="54">
        <f>-151+128</f>
        <v>-23</v>
      </c>
      <c r="F39" s="54">
        <f>-258+219</f>
        <v>-39</v>
      </c>
      <c r="G39" s="55">
        <f>-258+219</f>
        <v>-39</v>
      </c>
      <c r="I39" s="7"/>
      <c r="J39" s="8"/>
      <c r="K39" s="7"/>
      <c r="M39" s="9"/>
      <c r="N39" s="9"/>
      <c r="O39" s="61"/>
      <c r="P39" s="71"/>
      <c r="S39" s="53" t="s">
        <v>77</v>
      </c>
      <c r="U39" s="53" t="s">
        <v>52</v>
      </c>
      <c r="V39" s="114">
        <v>1651.5739916666669</v>
      </c>
      <c r="W39" s="114">
        <v>2831.2697000000003</v>
      </c>
      <c r="X39" s="114">
        <v>2831.2697000000003</v>
      </c>
    </row>
    <row r="40" spans="1:24" s="53" customFormat="1">
      <c r="A40" s="51"/>
      <c r="B40" s="58" t="s">
        <v>78</v>
      </c>
      <c r="C40" s="81" t="s">
        <v>79</v>
      </c>
      <c r="D40" s="54"/>
      <c r="E40" s="54"/>
      <c r="F40" s="54"/>
      <c r="G40" s="55"/>
      <c r="I40" s="13"/>
      <c r="J40" s="8"/>
      <c r="K40" s="7"/>
      <c r="M40" s="9" t="e">
        <f>I40-#REF!</f>
        <v>#REF!</v>
      </c>
      <c r="N40" s="9" t="e">
        <f>J40-#REF!</f>
        <v>#REF!</v>
      </c>
      <c r="O40" s="61">
        <f t="shared" ref="O40:O44" si="0">K40-H40</f>
        <v>0</v>
      </c>
      <c r="P40" s="63" t="s">
        <v>80</v>
      </c>
      <c r="V40" s="114"/>
      <c r="W40" s="114"/>
      <c r="X40" s="114"/>
    </row>
    <row r="41" spans="1:24" s="53" customFormat="1" ht="24.95">
      <c r="A41" s="51">
        <v>3</v>
      </c>
      <c r="B41" s="58" t="s">
        <v>81</v>
      </c>
      <c r="C41" s="81" t="s">
        <v>82</v>
      </c>
      <c r="D41" s="54"/>
      <c r="F41" s="54">
        <v>-200</v>
      </c>
      <c r="G41" s="55">
        <v>-200</v>
      </c>
      <c r="I41" s="7"/>
      <c r="J41" s="8"/>
      <c r="K41" s="7"/>
      <c r="M41" s="9" t="e">
        <f>I41-#REF!</f>
        <v>#REF!</v>
      </c>
      <c r="N41" s="9" t="e">
        <f>J41-#REF!</f>
        <v>#REF!</v>
      </c>
      <c r="O41" s="61">
        <f t="shared" si="0"/>
        <v>0</v>
      </c>
      <c r="P41" s="63" t="s">
        <v>116</v>
      </c>
      <c r="S41" s="53" t="s">
        <v>117</v>
      </c>
      <c r="V41" s="114">
        <v>-1798.8209333333327</v>
      </c>
      <c r="W41" s="114">
        <v>-3083.693028571427</v>
      </c>
      <c r="X41" s="114">
        <v>-3083.693028571427</v>
      </c>
    </row>
    <row r="42" spans="1:24" s="53" customFormat="1" ht="24.95">
      <c r="A42" s="51">
        <v>1</v>
      </c>
      <c r="B42" s="67" t="s">
        <v>118</v>
      </c>
      <c r="C42" s="81" t="s">
        <v>119</v>
      </c>
      <c r="D42" s="54"/>
      <c r="E42" s="102"/>
      <c r="F42" s="54"/>
      <c r="G42" s="55"/>
      <c r="I42" s="6"/>
      <c r="J42" s="14"/>
      <c r="K42" s="6"/>
      <c r="M42" s="9" t="e">
        <f>I42-#REF!</f>
        <v>#REF!</v>
      </c>
      <c r="N42" s="9" t="e">
        <f>J42-#REF!</f>
        <v>#REF!</v>
      </c>
      <c r="O42" s="61">
        <f t="shared" si="0"/>
        <v>0</v>
      </c>
      <c r="P42" s="63" t="s">
        <v>120</v>
      </c>
      <c r="S42" s="53" t="s">
        <v>86</v>
      </c>
      <c r="V42" s="114">
        <v>2380</v>
      </c>
      <c r="W42" s="114">
        <v>2380</v>
      </c>
      <c r="X42" s="114">
        <v>2380</v>
      </c>
    </row>
    <row r="43" spans="1:24" s="53" customFormat="1" ht="24.95">
      <c r="A43" s="51">
        <v>4</v>
      </c>
      <c r="B43" s="68" t="s">
        <v>121</v>
      </c>
      <c r="C43" s="81" t="s">
        <v>122</v>
      </c>
      <c r="D43" s="54"/>
      <c r="E43" s="102"/>
      <c r="F43" s="54"/>
      <c r="G43" s="55">
        <v>-150</v>
      </c>
      <c r="I43" s="7"/>
      <c r="J43" s="8"/>
      <c r="K43" s="7"/>
      <c r="M43" s="9" t="e">
        <f>I43-#REF!</f>
        <v>#REF!</v>
      </c>
      <c r="N43" s="9" t="e">
        <f>J43-#REF!</f>
        <v>#REF!</v>
      </c>
      <c r="O43" s="61">
        <f t="shared" si="0"/>
        <v>0</v>
      </c>
      <c r="P43" s="63" t="s">
        <v>120</v>
      </c>
      <c r="S43" s="53" t="s">
        <v>117</v>
      </c>
      <c r="U43" s="53" t="s">
        <v>61</v>
      </c>
      <c r="V43" s="114">
        <v>187.73650000000001</v>
      </c>
      <c r="W43" s="114">
        <v>321.834</v>
      </c>
      <c r="X43" s="114">
        <v>321.834</v>
      </c>
    </row>
    <row r="44" spans="1:24" s="53" customFormat="1" ht="24.95">
      <c r="A44" s="51">
        <v>3</v>
      </c>
      <c r="B44" s="52" t="s">
        <v>134</v>
      </c>
      <c r="C44" s="81"/>
      <c r="D44" s="54"/>
      <c r="F44" s="91"/>
      <c r="G44" s="55"/>
      <c r="I44" s="7"/>
      <c r="J44" s="8"/>
      <c r="K44" s="7"/>
      <c r="M44" s="9" t="e">
        <f>I44-#REF!</f>
        <v>#REF!</v>
      </c>
      <c r="N44" s="9" t="e">
        <f>J44-#REF!</f>
        <v>#REF!</v>
      </c>
      <c r="O44" s="61">
        <f t="shared" si="0"/>
        <v>0</v>
      </c>
      <c r="P44" s="63" t="s">
        <v>135</v>
      </c>
      <c r="V44" s="114">
        <f>SUM(V23:V43)</f>
        <v>1409.2017501458324</v>
      </c>
      <c r="W44" s="114">
        <f>SUM(W23:W43)</f>
        <v>715.77442882142736</v>
      </c>
      <c r="X44" s="114">
        <f>SUM(X23:X43)</f>
        <v>715.77442882142736</v>
      </c>
    </row>
    <row r="45" spans="1:24" s="53" customFormat="1" ht="12.95">
      <c r="A45" s="51">
        <v>3</v>
      </c>
      <c r="B45" s="66" t="s">
        <v>84</v>
      </c>
      <c r="C45" s="84"/>
      <c r="D45" s="10">
        <f>SUM(D29:D44)</f>
        <v>0</v>
      </c>
      <c r="E45" s="10">
        <f>SUM(E29:E44)</f>
        <v>-5090</v>
      </c>
      <c r="F45" s="10">
        <f>SUM(F29:F44)</f>
        <v>-9548</v>
      </c>
      <c r="G45" s="40">
        <f>SUM(G29:G44)</f>
        <v>-12599</v>
      </c>
      <c r="H45" s="11"/>
      <c r="I45" s="10">
        <f>SUM(I29:I44)</f>
        <v>0</v>
      </c>
      <c r="J45" s="10">
        <f>SUM(J29:J44)</f>
        <v>0</v>
      </c>
      <c r="K45" s="10">
        <f>SUM(K29:K44)</f>
        <v>0</v>
      </c>
      <c r="L45" s="11"/>
      <c r="M45" s="10" t="e">
        <f>SUM(M29:M44)</f>
        <v>#REF!</v>
      </c>
      <c r="N45" s="10" t="e">
        <f>SUM(N29:N44)</f>
        <v>#REF!</v>
      </c>
      <c r="O45" s="10">
        <f>SUM(O29:O44)</f>
        <v>0</v>
      </c>
      <c r="P45" s="1"/>
      <c r="V45" s="113">
        <f>E8+E9+E22+E36+E37+E38+E32+E39</f>
        <v>1409</v>
      </c>
      <c r="W45" s="113">
        <f>F8+F9+F22+F36+F37+F38+F32+F39</f>
        <v>716</v>
      </c>
      <c r="X45" s="113">
        <f>G8+G9+G22+G36+G37+G38+G32+G39</f>
        <v>715</v>
      </c>
    </row>
    <row r="46" spans="1:24" s="53" customFormat="1">
      <c r="A46" s="51">
        <v>4</v>
      </c>
      <c r="B46" s="31"/>
      <c r="C46" s="21"/>
      <c r="D46" s="43"/>
      <c r="E46" s="41"/>
      <c r="F46" s="41"/>
      <c r="G46" s="42"/>
      <c r="H46" s="1"/>
      <c r="I46" s="1"/>
      <c r="J46" s="1"/>
      <c r="K46" s="1"/>
      <c r="L46" s="1"/>
      <c r="M46" s="1"/>
      <c r="N46" s="1"/>
      <c r="O46" s="1"/>
      <c r="P46" s="1"/>
      <c r="V46" s="113">
        <f>V45-V44</f>
        <v>-0.20175014583242046</v>
      </c>
      <c r="W46" s="113">
        <f t="shared" ref="W46:X46" si="1">W45-W44</f>
        <v>0.2255711785726362</v>
      </c>
      <c r="X46" s="113">
        <f t="shared" si="1"/>
        <v>-0.7744288214273638</v>
      </c>
    </row>
    <row r="47" spans="1:24" ht="12.95">
      <c r="A47" s="48"/>
      <c r="B47" s="32" t="s">
        <v>87</v>
      </c>
      <c r="C47" s="15"/>
      <c r="D47" s="16">
        <f>D45+D26</f>
        <v>0</v>
      </c>
      <c r="E47" s="74">
        <f>E45+E26</f>
        <v>2066</v>
      </c>
      <c r="F47" s="98">
        <f>F45+F26</f>
        <v>-231</v>
      </c>
      <c r="G47" s="44">
        <f>G45+G26</f>
        <v>-1276</v>
      </c>
      <c r="H47" s="5"/>
      <c r="I47" s="16">
        <f>I45+I26</f>
        <v>0</v>
      </c>
      <c r="J47" s="16">
        <f>J45+J26</f>
        <v>0</v>
      </c>
      <c r="K47" s="16">
        <f>K45+K26</f>
        <v>0</v>
      </c>
      <c r="L47" s="5"/>
      <c r="M47" s="16" t="e">
        <f>M45+M26</f>
        <v>#REF!</v>
      </c>
      <c r="N47" s="16" t="e">
        <f>N45+N26</f>
        <v>#REF!</v>
      </c>
      <c r="O47" s="16" t="e">
        <f>O45+O26</f>
        <v>#REF!</v>
      </c>
    </row>
    <row r="48" spans="1:24">
      <c r="A48" s="48"/>
      <c r="B48" s="33"/>
      <c r="D48" s="20"/>
      <c r="E48" s="20"/>
      <c r="F48" s="20"/>
      <c r="G48" s="45"/>
    </row>
    <row r="49" spans="1:11" ht="12.95">
      <c r="A49" s="48"/>
      <c r="B49" s="34" t="s">
        <v>88</v>
      </c>
      <c r="C49" s="17"/>
      <c r="D49" s="46">
        <v>30417</v>
      </c>
      <c r="E49" s="75">
        <v>30417</v>
      </c>
      <c r="F49" s="99">
        <v>30417</v>
      </c>
      <c r="G49" s="47">
        <v>30417</v>
      </c>
    </row>
    <row r="50" spans="1:11" ht="13.15" customHeight="1">
      <c r="A50" s="48"/>
      <c r="B50" s="33"/>
      <c r="D50" s="20"/>
      <c r="E50" s="20"/>
      <c r="F50" s="20"/>
      <c r="G50" s="45"/>
    </row>
    <row r="51" spans="1:11" ht="13.15" customHeight="1">
      <c r="A51" s="48"/>
      <c r="B51" s="34" t="s">
        <v>89</v>
      </c>
      <c r="C51" s="17"/>
      <c r="D51" s="18">
        <v>9147</v>
      </c>
      <c r="E51" s="76">
        <f>D53</f>
        <v>12535</v>
      </c>
      <c r="F51" s="76">
        <f>E53</f>
        <v>14601</v>
      </c>
      <c r="G51" s="39">
        <f>F53</f>
        <v>14370</v>
      </c>
      <c r="I51" s="9" t="e">
        <f>#REF!</f>
        <v>#REF!</v>
      </c>
      <c r="J51" s="9" t="e">
        <f>I53</f>
        <v>#REF!</v>
      </c>
      <c r="K51" s="9" t="e">
        <f>J53</f>
        <v>#REF!</v>
      </c>
    </row>
    <row r="52" spans="1:11" ht="13.15" customHeight="1">
      <c r="A52" s="48"/>
      <c r="B52" s="26" t="s">
        <v>90</v>
      </c>
      <c r="C52" s="17"/>
      <c r="D52" s="9">
        <v>3388</v>
      </c>
      <c r="E52" s="61">
        <f>E47</f>
        <v>2066</v>
      </c>
      <c r="F52" s="73">
        <f>F47</f>
        <v>-231</v>
      </c>
      <c r="G52" s="101">
        <f>G47</f>
        <v>-1276</v>
      </c>
      <c r="I52" s="9">
        <f>-I47</f>
        <v>0</v>
      </c>
      <c r="J52" s="9">
        <f>-J47</f>
        <v>0</v>
      </c>
      <c r="K52" s="9">
        <f>-K47</f>
        <v>0</v>
      </c>
    </row>
    <row r="53" spans="1:11" ht="13.5" thickBot="1">
      <c r="A53" s="48"/>
      <c r="B53" s="35" t="s">
        <v>91</v>
      </c>
      <c r="C53" s="36"/>
      <c r="D53" s="37">
        <f>SUM(D51:D52)</f>
        <v>12535</v>
      </c>
      <c r="E53" s="77">
        <f>SUM(E51:E52)</f>
        <v>14601</v>
      </c>
      <c r="F53" s="100">
        <f t="shared" ref="F53:G53" si="2">SUM(F51:F52)</f>
        <v>14370</v>
      </c>
      <c r="G53" s="38">
        <f t="shared" si="2"/>
        <v>13094</v>
      </c>
      <c r="I53" s="19" t="e">
        <f>SUM(I51:I52)</f>
        <v>#REF!</v>
      </c>
      <c r="J53" s="19" t="e">
        <f>SUM(J51:J52)</f>
        <v>#REF!</v>
      </c>
      <c r="K53" s="19" t="e">
        <f>SUM(K51:K52)</f>
        <v>#REF!</v>
      </c>
    </row>
    <row r="54" spans="1:11">
      <c r="A54" s="48"/>
    </row>
    <row r="55" spans="1:11" ht="12.95" thickBot="1">
      <c r="A55" s="49"/>
    </row>
    <row r="56" spans="1:11">
      <c r="D56" s="1"/>
      <c r="E56" s="1"/>
      <c r="F56" s="1"/>
      <c r="G56" s="1"/>
    </row>
    <row r="57" spans="1:11">
      <c r="D57" s="1"/>
      <c r="E57" s="1"/>
      <c r="F57" s="1"/>
      <c r="G57" s="1"/>
      <c r="K57" s="20"/>
    </row>
    <row r="58" spans="1:11">
      <c r="D58" s="1"/>
      <c r="E58" s="1"/>
      <c r="F58" s="1"/>
      <c r="G58" s="1"/>
      <c r="K58" s="20"/>
    </row>
    <row r="60" spans="1:11">
      <c r="K60"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93d190d-3761-465d-9f75-810fa7221e1b" xsi:nil="true"/>
    <lcf76f155ced4ddcb4097134ff3c332f xmlns="f50236b1-99c3-4c57-acb0-51c98e122bf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95E45E0C395C042BA0C5B5D08845721" ma:contentTypeVersion="12" ma:contentTypeDescription="Create a new document." ma:contentTypeScope="" ma:versionID="4da044af398e2f0ae55c0b71b255a315">
  <xsd:schema xmlns:xsd="http://www.w3.org/2001/XMLSchema" xmlns:xs="http://www.w3.org/2001/XMLSchema" xmlns:p="http://schemas.microsoft.com/office/2006/metadata/properties" xmlns:ns2="f50236b1-99c3-4c57-acb0-51c98e122bf2" xmlns:ns3="0767f559-bd12-4c87-a448-65c8642afd75" xmlns:ns4="593d190d-3761-465d-9f75-810fa7221e1b" targetNamespace="http://schemas.microsoft.com/office/2006/metadata/properties" ma:root="true" ma:fieldsID="fc942f0d2c8262c45d008dd38e430c48" ns2:_="" ns3:_="" ns4:_="">
    <xsd:import namespace="f50236b1-99c3-4c57-acb0-51c98e122bf2"/>
    <xsd:import namespace="0767f559-bd12-4c87-a448-65c8642afd75"/>
    <xsd:import namespace="593d190d-3761-465d-9f75-810fa7221e1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0236b1-99c3-4c57-acb0-51c98e122b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90eed39-d6ad-4e5c-884b-6dd43fdd6f2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67f559-bd12-4c87-a448-65c8642afd7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93d190d-3761-465d-9f75-810fa7221e1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6f63049-f1d2-4446-8bea-a9af904b8d13}" ma:internalName="TaxCatchAll" ma:showField="CatchAllData" ma:web="0767f559-bd12-4c87-a448-65c8642afd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504E52-19C6-4F24-9655-AEF4D12A1D97}"/>
</file>

<file path=customXml/itemProps2.xml><?xml version="1.0" encoding="utf-8"?>
<ds:datastoreItem xmlns:ds="http://schemas.openxmlformats.org/officeDocument/2006/customXml" ds:itemID="{C727F204-43D3-4364-89F3-FE3D7F5586CC}"/>
</file>

<file path=customXml/itemProps3.xml><?xml version="1.0" encoding="utf-8"?>
<ds:datastoreItem xmlns:ds="http://schemas.openxmlformats.org/officeDocument/2006/customXml" ds:itemID="{DB873C73-9F0A-433D-8BF7-6AE8C13957DC}"/>
</file>

<file path=docProps/app.xml><?xml version="1.0" encoding="utf-8"?>
<Properties xmlns="http://schemas.openxmlformats.org/officeDocument/2006/extended-properties" xmlns:vt="http://schemas.openxmlformats.org/officeDocument/2006/docPropsVTypes">
  <Application>Microsoft Excel Online</Application>
  <Manager/>
  <Company>Solihull MBC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McHale, Stuart (Resources - Solihull MBC)</dc:creator>
  <cp:keywords/>
  <dc:description/>
  <cp:lastModifiedBy>Fenton, Stephen (Childrens Services - Solihull MBC)</cp:lastModifiedBy>
  <cp:revision/>
  <dcterms:created xsi:type="dcterms:W3CDTF">2020-01-23T10:29:23Z</dcterms:created>
  <dcterms:modified xsi:type="dcterms:W3CDTF">2022-07-04T14:13:11Z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0x010100895E45E0C395C042BA0C5B5D08845721</vt:lpwstr>
  </property>
  <property fmtid="{D5CDD505-2E9C-101B-9397-08002B2CF9AE}" pid="3" name="MediaServiceImageTags">
    <vt:lpwstr/>
  </property>
</Properties>
</file>